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2"/>
  </bookViews>
  <sheets>
    <sheet name="5" sheetId="1" r:id="rId1"/>
    <sheet name="6" sheetId="2" r:id="rId2"/>
    <sheet name="7" sheetId="3" r:id="rId3"/>
  </sheets>
  <definedNames>
    <definedName name="_xlnm.Print_Area" localSheetId="0">'5'!$A$1:$AA$51</definedName>
    <definedName name="_xlnm.Print_Area" localSheetId="1">'6'!$A$1:$AA$55</definedName>
  </definedNames>
  <calcPr calcId="145621"/>
</workbook>
</file>

<file path=xl/calcChain.xml><?xml version="1.0" encoding="utf-8"?>
<calcChain xmlns="http://schemas.openxmlformats.org/spreadsheetml/2006/main">
  <c r="V34" i="3" l="1"/>
  <c r="X34" i="3" s="1"/>
  <c r="V29" i="3"/>
  <c r="Z29" i="3" s="1"/>
  <c r="V28" i="3"/>
  <c r="V35" i="3" s="1"/>
  <c r="X27" i="3"/>
  <c r="V27" i="3"/>
  <c r="Z27" i="3" s="1"/>
  <c r="V26" i="3"/>
  <c r="V33" i="3" s="1"/>
  <c r="V25" i="3"/>
  <c r="Z25" i="3" s="1"/>
  <c r="Z24" i="3"/>
  <c r="V24" i="3"/>
  <c r="V31" i="3" s="1"/>
  <c r="Z23" i="3"/>
  <c r="V23" i="3"/>
  <c r="V30" i="3" s="1"/>
  <c r="X30" i="3" s="1"/>
  <c r="Z22" i="3"/>
  <c r="X22" i="3"/>
  <c r="Z21" i="3"/>
  <c r="X21" i="3"/>
  <c r="Z20" i="3"/>
  <c r="X20" i="3"/>
  <c r="Z19" i="3"/>
  <c r="X19" i="3"/>
  <c r="Z18" i="3"/>
  <c r="X18" i="3"/>
  <c r="Z17" i="3"/>
  <c r="X17" i="3"/>
  <c r="Z16" i="3"/>
  <c r="X16" i="3"/>
  <c r="Z15" i="3"/>
  <c r="X15" i="3"/>
  <c r="P15" i="3"/>
  <c r="R15" i="3"/>
  <c r="V10" i="3"/>
  <c r="X10" i="3" s="1"/>
  <c r="Z9" i="3"/>
  <c r="X9" i="3"/>
  <c r="Z8" i="3"/>
  <c r="X8" i="3"/>
  <c r="V55" i="2"/>
  <c r="X55" i="2" s="1"/>
  <c r="X50" i="2"/>
  <c r="Z49" i="2"/>
  <c r="X49" i="2"/>
  <c r="X46" i="2"/>
  <c r="V46" i="2"/>
  <c r="Z46" i="2" s="1"/>
  <c r="Z42" i="2"/>
  <c r="X42" i="2"/>
  <c r="R42" i="2"/>
  <c r="P42" i="2"/>
  <c r="V38" i="2"/>
  <c r="X38" i="2" s="1"/>
  <c r="Z28" i="2"/>
  <c r="X28" i="2"/>
  <c r="V25" i="2"/>
  <c r="Z25" i="2" s="1"/>
  <c r="Z24" i="2"/>
  <c r="X24" i="2"/>
  <c r="Z23" i="2"/>
  <c r="X23" i="2"/>
  <c r="Z22" i="2"/>
  <c r="X22" i="2"/>
  <c r="N55" i="2"/>
  <c r="R55" i="2" s="1"/>
  <c r="R28" i="2"/>
  <c r="P28" i="2"/>
  <c r="N7" i="2"/>
  <c r="P7" i="2" s="1"/>
  <c r="N38" i="2"/>
  <c r="R38" i="2" s="1"/>
  <c r="N49" i="1"/>
  <c r="R49" i="1" s="1"/>
  <c r="N50" i="1"/>
  <c r="P50" i="1" s="1"/>
  <c r="N35" i="3"/>
  <c r="P35" i="3" s="1"/>
  <c r="N33" i="3"/>
  <c r="P33" i="3" s="1"/>
  <c r="N31" i="3"/>
  <c r="P31" i="3" s="1"/>
  <c r="P29" i="3"/>
  <c r="R29" i="3"/>
  <c r="N29" i="3"/>
  <c r="R28" i="3"/>
  <c r="R27" i="3"/>
  <c r="R25" i="3"/>
  <c r="R24" i="3"/>
  <c r="R22" i="3"/>
  <c r="P22" i="3"/>
  <c r="R21" i="3"/>
  <c r="P21" i="3"/>
  <c r="R20" i="3"/>
  <c r="P20" i="3"/>
  <c r="R19" i="3"/>
  <c r="P19" i="3"/>
  <c r="R18" i="3"/>
  <c r="P18" i="3"/>
  <c r="R17" i="3"/>
  <c r="P17" i="3"/>
  <c r="R16" i="3"/>
  <c r="P16" i="3"/>
  <c r="R9" i="3"/>
  <c r="P9" i="3"/>
  <c r="R8" i="3"/>
  <c r="P8" i="3"/>
  <c r="N27" i="3"/>
  <c r="P27" i="3" s="1"/>
  <c r="N25" i="3"/>
  <c r="N32" i="3" s="1"/>
  <c r="N23" i="3"/>
  <c r="P23" i="3" s="1"/>
  <c r="N28" i="3"/>
  <c r="P28" i="3" s="1"/>
  <c r="N26" i="3"/>
  <c r="R26" i="3" s="1"/>
  <c r="N24" i="3"/>
  <c r="P24" i="3" s="1"/>
  <c r="N10" i="3"/>
  <c r="R10" i="3" s="1"/>
  <c r="P55" i="2"/>
  <c r="P50" i="2"/>
  <c r="R49" i="2"/>
  <c r="P49" i="2"/>
  <c r="R46" i="2"/>
  <c r="P46" i="2"/>
  <c r="N51" i="2"/>
  <c r="R51" i="2" s="1"/>
  <c r="N46" i="2"/>
  <c r="N25" i="2"/>
  <c r="P25" i="2" s="1"/>
  <c r="P23" i="2"/>
  <c r="R23" i="2"/>
  <c r="P24" i="2"/>
  <c r="R24" i="2"/>
  <c r="R22" i="2"/>
  <c r="P22" i="2"/>
  <c r="Z14" i="2"/>
  <c r="X14" i="2"/>
  <c r="Z13" i="2"/>
  <c r="X13" i="2"/>
  <c r="Z12" i="2"/>
  <c r="X12" i="2"/>
  <c r="Z11" i="2"/>
  <c r="X11" i="2"/>
  <c r="Z10" i="2"/>
  <c r="X10" i="2"/>
  <c r="Z9" i="2"/>
  <c r="X9" i="2"/>
  <c r="X8" i="2"/>
  <c r="Z7" i="2"/>
  <c r="X7" i="2"/>
  <c r="P8" i="2"/>
  <c r="P9" i="2"/>
  <c r="R9" i="2"/>
  <c r="P10" i="2"/>
  <c r="R10" i="2"/>
  <c r="P11" i="2"/>
  <c r="R11" i="2"/>
  <c r="P12" i="2"/>
  <c r="R12" i="2"/>
  <c r="P13" i="2"/>
  <c r="R13" i="2"/>
  <c r="P14" i="2"/>
  <c r="R14" i="2"/>
  <c r="X51" i="1"/>
  <c r="Z50" i="1"/>
  <c r="X50" i="1"/>
  <c r="V49" i="1"/>
  <c r="X49" i="1" s="1"/>
  <c r="Z48" i="1"/>
  <c r="X48" i="1"/>
  <c r="Z47" i="1"/>
  <c r="X47" i="1"/>
  <c r="P51" i="1"/>
  <c r="P48" i="1"/>
  <c r="R48" i="1"/>
  <c r="R47" i="1"/>
  <c r="P47" i="1"/>
  <c r="Z45" i="1"/>
  <c r="X45" i="1"/>
  <c r="V44" i="1"/>
  <c r="V42" i="1" s="1"/>
  <c r="Z43" i="1"/>
  <c r="X43" i="1"/>
  <c r="X41" i="1"/>
  <c r="X40" i="1"/>
  <c r="Z39" i="1"/>
  <c r="X39" i="1"/>
  <c r="Z38" i="1"/>
  <c r="X38" i="1"/>
  <c r="N44" i="1"/>
  <c r="P44" i="1" s="1"/>
  <c r="P45" i="1"/>
  <c r="R45" i="1"/>
  <c r="R43" i="1"/>
  <c r="P40" i="1"/>
  <c r="P41" i="1"/>
  <c r="P43" i="1"/>
  <c r="R39" i="1"/>
  <c r="P39" i="1"/>
  <c r="R38" i="1"/>
  <c r="P38" i="1"/>
  <c r="P32" i="3" l="1"/>
  <c r="R32" i="3"/>
  <c r="R23" i="3"/>
  <c r="P26" i="3"/>
  <c r="R33" i="3"/>
  <c r="N34" i="3"/>
  <c r="X25" i="2"/>
  <c r="Z28" i="3"/>
  <c r="P51" i="2"/>
  <c r="N30" i="3"/>
  <c r="R7" i="2"/>
  <c r="P10" i="3"/>
  <c r="P25" i="3"/>
  <c r="R35" i="3"/>
  <c r="X23" i="3"/>
  <c r="R50" i="1"/>
  <c r="Z35" i="3"/>
  <c r="X35" i="3"/>
  <c r="Z31" i="3"/>
  <c r="X31" i="3"/>
  <c r="Z33" i="3"/>
  <c r="X33" i="3"/>
  <c r="X25" i="3"/>
  <c r="Z26" i="3"/>
  <c r="X29" i="3"/>
  <c r="Z30" i="3"/>
  <c r="V32" i="3"/>
  <c r="Z34" i="3"/>
  <c r="X24" i="3"/>
  <c r="X28" i="3"/>
  <c r="X26" i="3"/>
  <c r="Z10" i="3"/>
  <c r="Z55" i="2"/>
  <c r="V51" i="2"/>
  <c r="Z38" i="2"/>
  <c r="V36" i="2"/>
  <c r="P38" i="2"/>
  <c r="N36" i="2"/>
  <c r="N42" i="1"/>
  <c r="P42" i="1" s="1"/>
  <c r="P49" i="1"/>
  <c r="R31" i="3"/>
  <c r="R25" i="2"/>
  <c r="Z49" i="1"/>
  <c r="X42" i="1"/>
  <c r="Z42" i="1"/>
  <c r="X44" i="1"/>
  <c r="Z44" i="1"/>
  <c r="R44" i="1"/>
  <c r="P34" i="3" l="1"/>
  <c r="R34" i="3"/>
  <c r="P30" i="3"/>
  <c r="R30" i="3"/>
  <c r="X32" i="3"/>
  <c r="Z32" i="3"/>
  <c r="Z51" i="2"/>
  <c r="X51" i="2"/>
  <c r="Z36" i="2"/>
  <c r="X36" i="2"/>
  <c r="P36" i="2"/>
  <c r="R36" i="2"/>
  <c r="R42" i="1"/>
</calcChain>
</file>

<file path=xl/sharedStrings.xml><?xml version="1.0" encoding="utf-8"?>
<sst xmlns="http://schemas.openxmlformats.org/spreadsheetml/2006/main" count="194" uniqueCount="148">
  <si>
    <t>ПОГОДЖЕНО :</t>
  </si>
  <si>
    <t>ЗАТВЕРДЖЕНО :</t>
  </si>
  <si>
    <t>(посада керівника органу управління підприємством)</t>
  </si>
  <si>
    <t>(посада уповноваженої особи)</t>
  </si>
  <si>
    <t>М. П. (підпис, ініціали, прізвище)</t>
  </si>
  <si>
    <t>дата</t>
  </si>
  <si>
    <t xml:space="preserve">Проект </t>
  </si>
  <si>
    <t xml:space="preserve">Уточнений </t>
  </si>
  <si>
    <r>
      <t>Змінений</t>
    </r>
    <r>
      <rPr>
        <sz val="11"/>
        <rFont val="Calibri"/>
        <family val="2"/>
        <charset val="204"/>
        <scheme val="minor"/>
      </rPr>
      <t xml:space="preserve"> </t>
    </r>
  </si>
  <si>
    <t xml:space="preserve">            зробити позначку "Х"</t>
  </si>
  <si>
    <r>
      <t>Рік</t>
    </r>
    <r>
      <rPr>
        <sz val="11"/>
        <rFont val="Calibri"/>
        <family val="2"/>
        <charset val="204"/>
        <scheme val="minor"/>
      </rPr>
      <t xml:space="preserve"> </t>
    </r>
  </si>
  <si>
    <t xml:space="preserve">Коди </t>
  </si>
  <si>
    <r>
      <t xml:space="preserve">Назва </t>
    </r>
    <r>
      <rPr>
        <sz val="16"/>
        <rFont val="Times New Roman"/>
        <family val="1"/>
        <charset val="204"/>
      </rPr>
      <t xml:space="preserve">підприємства </t>
    </r>
  </si>
  <si>
    <t>Комунальне некомерційне підприємство "Чернігівський районний центр первинної медико-санітарної допомоги" Чернігівської районної ради Чернігівської області</t>
  </si>
  <si>
    <r>
      <t>за ЄДРПОУ</t>
    </r>
    <r>
      <rPr>
        <sz val="11"/>
        <rFont val="Calibri"/>
        <family val="2"/>
        <charset val="204"/>
        <scheme val="minor"/>
      </rPr>
      <t xml:space="preserve"> </t>
    </r>
  </si>
  <si>
    <t xml:space="preserve">Організаційно-правова форма </t>
  </si>
  <si>
    <t>Комунальне некомерційне підприємство</t>
  </si>
  <si>
    <t xml:space="preserve">за КОПФГ </t>
  </si>
  <si>
    <r>
      <t>Територія</t>
    </r>
    <r>
      <rPr>
        <sz val="11"/>
        <rFont val="Calibri"/>
        <family val="2"/>
        <charset val="204"/>
        <scheme val="minor"/>
      </rPr>
      <t xml:space="preserve"> </t>
    </r>
  </si>
  <si>
    <t>Чернігівський район</t>
  </si>
  <si>
    <t xml:space="preserve">за КОАТУУ </t>
  </si>
  <si>
    <t xml:space="preserve">Орган державного управління </t>
  </si>
  <si>
    <t>Чернігівська районна рада</t>
  </si>
  <si>
    <t xml:space="preserve">за СПОДУ </t>
  </si>
  <si>
    <r>
      <t>Галузь</t>
    </r>
    <r>
      <rPr>
        <sz val="11"/>
        <rFont val="Calibri"/>
        <family val="2"/>
        <charset val="204"/>
        <scheme val="minor"/>
      </rPr>
      <t xml:space="preserve"> </t>
    </r>
  </si>
  <si>
    <t>Охорона здоров'я</t>
  </si>
  <si>
    <r>
      <t>за ЗКГНГ</t>
    </r>
    <r>
      <rPr>
        <sz val="11"/>
        <rFont val="Calibri"/>
        <family val="2"/>
        <charset val="204"/>
        <scheme val="minor"/>
      </rPr>
      <t xml:space="preserve"> </t>
    </r>
  </si>
  <si>
    <r>
      <t>Вид економічної діяльності</t>
    </r>
    <r>
      <rPr>
        <sz val="11"/>
        <rFont val="Calibri"/>
        <family val="2"/>
        <charset val="204"/>
        <scheme val="minor"/>
      </rPr>
      <t xml:space="preserve"> </t>
    </r>
  </si>
  <si>
    <t>Загальна медична практика</t>
  </si>
  <si>
    <t>за КВЕД</t>
  </si>
  <si>
    <t>86.10</t>
  </si>
  <si>
    <t>Одиниця виміру</t>
  </si>
  <si>
    <t>тис.грн.</t>
  </si>
  <si>
    <t xml:space="preserve">Середньооблікова кількість штатних працівників </t>
  </si>
  <si>
    <t xml:space="preserve">Стандарти звітності П(с)БОУ </t>
  </si>
  <si>
    <r>
      <t>Місцезнаходження</t>
    </r>
    <r>
      <rPr>
        <sz val="11"/>
        <rFont val="Calibri"/>
        <family val="2"/>
        <charset val="204"/>
        <scheme val="minor"/>
      </rPr>
      <t xml:space="preserve"> </t>
    </r>
  </si>
  <si>
    <t>вул. Визволителів, 40, с. Редьківка, Чернігівський район, Чернігівська область, 15518</t>
  </si>
  <si>
    <t>Стандарти звітності МСФЗ</t>
  </si>
  <si>
    <r>
      <t>Телефон</t>
    </r>
    <r>
      <rPr>
        <sz val="11"/>
        <rFont val="Calibri"/>
        <family val="2"/>
        <charset val="204"/>
        <scheme val="minor"/>
      </rPr>
      <t xml:space="preserve"> </t>
    </r>
  </si>
  <si>
    <t>(0462) 94-00-37</t>
  </si>
  <si>
    <r>
      <t>Прізвище та і</t>
    </r>
    <r>
      <rPr>
        <sz val="16"/>
        <rFont val="Times New Roman"/>
        <family val="1"/>
        <charset val="204"/>
      </rPr>
      <t>ніціали керівника</t>
    </r>
  </si>
  <si>
    <t>Куниця В.М.</t>
  </si>
  <si>
    <r>
      <t>ЗВІТ РО ВИКОНАННЯ ФІНАНСОВОГО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ПЛАНУ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ПІДПРИЄМСТВА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за 2020 рік</t>
    </r>
  </si>
  <si>
    <t>(квартал, рік)</t>
  </si>
  <si>
    <t>Найменування показника</t>
  </si>
  <si>
    <t>Код рядка</t>
  </si>
  <si>
    <t>Звітний період (______квартал_________року)</t>
  </si>
  <si>
    <t>Звітний період наростаючим пудсумком з початку року</t>
  </si>
  <si>
    <t>План</t>
  </si>
  <si>
    <t>Факт</t>
  </si>
  <si>
    <t>Відхилення +/-</t>
  </si>
  <si>
    <t>Відхилення %</t>
  </si>
  <si>
    <r>
      <t>Формування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фінансових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результатів</t>
    </r>
    <r>
      <rPr>
        <sz val="14"/>
        <color rgb="FF000000"/>
        <rFont val="Times New Roman"/>
        <family val="1"/>
        <charset val="204"/>
      </rPr>
      <t xml:space="preserve"> </t>
    </r>
  </si>
  <si>
    <r>
      <t>Доходи</t>
    </r>
    <r>
      <rPr>
        <sz val="14"/>
        <color rgb="FF000000"/>
        <rFont val="Calibri"/>
        <family val="2"/>
        <charset val="204"/>
        <scheme val="minor"/>
      </rPr>
      <t xml:space="preserve"> </t>
    </r>
  </si>
  <si>
    <t xml:space="preserve">Дохід (виручка) від реалізації продукції (товарів, робіт, послуг) </t>
  </si>
  <si>
    <r>
      <t>Дохід з місцевого бюджету за програмою підтримки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</si>
  <si>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Дохід з місцевого бюджету за цільовими програмами, у т.ч.: </t>
  </si>
  <si>
    <r>
      <t>назва</t>
    </r>
    <r>
      <rPr>
        <sz val="14"/>
        <color rgb="FF000000"/>
        <rFont val="Times New Roman"/>
        <family val="1"/>
        <charset val="204"/>
      </rPr>
      <t xml:space="preserve"> </t>
    </r>
  </si>
  <si>
    <r>
      <t>Інші доходи, у т.ч.: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</si>
  <si>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дохід від операційної оренди активів </t>
  </si>
  <si>
    <t xml:space="preserve">дохід від реалізації необоротних активів </t>
  </si>
  <si>
    <t>інші надходження (благодійна допомога)</t>
  </si>
  <si>
    <r>
      <t>Видатки</t>
    </r>
    <r>
      <rPr>
        <sz val="14"/>
        <color rgb="FF000000"/>
        <rFont val="Times New Roman"/>
        <family val="1"/>
        <charset val="204"/>
      </rPr>
      <t xml:space="preserve"> </t>
    </r>
  </si>
  <si>
    <r>
      <t>Заробітна плата</t>
    </r>
    <r>
      <rPr>
        <sz val="14"/>
        <color rgb="FF000000"/>
        <rFont val="Calibri"/>
        <family val="2"/>
        <charset val="204"/>
        <scheme val="minor"/>
      </rPr>
      <t xml:space="preserve"> </t>
    </r>
  </si>
  <si>
    <t>Нарахування на оплату праці</t>
  </si>
  <si>
    <t xml:space="preserve">Предмети, матеріали, обладнання та інвентар </t>
  </si>
  <si>
    <r>
      <t>Медикаменти та перев'язувальні матеріали</t>
    </r>
    <r>
      <rPr>
        <sz val="14"/>
        <color rgb="FF000000"/>
        <rFont val="Calibri"/>
        <family val="2"/>
        <charset val="204"/>
        <scheme val="minor"/>
      </rPr>
      <t xml:space="preserve"> </t>
    </r>
  </si>
  <si>
    <t>Продукти харчування</t>
  </si>
  <si>
    <t xml:space="preserve">(крім комунальних)Оплата послуг  </t>
  </si>
  <si>
    <t>Видатки на відрядження</t>
  </si>
  <si>
    <t>Оплата комунальних послуг та енергоносіїв, у т.ч</t>
  </si>
  <si>
    <t>Оплата теплопостачання</t>
  </si>
  <si>
    <t xml:space="preserve">Оплата водопостачання та водовідведення </t>
  </si>
  <si>
    <t>Оплата електроенергії</t>
  </si>
  <si>
    <t xml:space="preserve">Оплата природного газу </t>
  </si>
  <si>
    <t xml:space="preserve">Оплата інших енергоносіїв 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</si>
  <si>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</si>
  <si>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</si>
  <si>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 xml:space="preserve">Соціальне забезпечення </t>
  </si>
  <si>
    <t>Інші поточні видатки</t>
  </si>
  <si>
    <t xml:space="preserve">Придбання основного капіталу </t>
  </si>
  <si>
    <t>Інші видатки, у т.ч</t>
  </si>
  <si>
    <t xml:space="preserve">назва </t>
  </si>
  <si>
    <t>Резервний фонд</t>
  </si>
  <si>
    <r>
      <t xml:space="preserve"> </t>
    </r>
    <r>
      <rPr>
        <b/>
        <sz val="13"/>
        <color rgb="FF000000"/>
        <rFont val="Times New Roman"/>
        <family val="1"/>
        <charset val="204"/>
      </rPr>
      <t>Усього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доходів</t>
    </r>
    <r>
      <rPr>
        <sz val="13"/>
        <color rgb="FF000000"/>
        <rFont val="Times New Roman"/>
        <family val="1"/>
        <charset val="204"/>
      </rPr>
      <t xml:space="preserve"> </t>
    </r>
  </si>
  <si>
    <r>
      <t xml:space="preserve">Усього </t>
    </r>
    <r>
      <rPr>
        <b/>
        <sz val="13"/>
        <color rgb="FF000000"/>
        <rFont val="Times New Roman"/>
        <family val="1"/>
        <charset val="204"/>
      </rPr>
      <t>видатків</t>
    </r>
  </si>
  <si>
    <r>
      <t xml:space="preserve">Фінансовий </t>
    </r>
    <r>
      <rPr>
        <b/>
        <sz val="13"/>
        <color rgb="FF000000"/>
        <rFont val="Times New Roman"/>
        <family val="1"/>
        <charset val="204"/>
      </rPr>
      <t>результат</t>
    </r>
  </si>
  <si>
    <r>
      <t>IІ.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Розрахунки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з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бюджетом</t>
    </r>
  </si>
  <si>
    <t xml:space="preserve"> (податкові платежі) Сплата податків та зборів до Державного бюджету України </t>
  </si>
  <si>
    <t xml:space="preserve"> (податкові платежі)Сплата податків та зборів до місцевих бюджетів </t>
  </si>
  <si>
    <t xml:space="preserve">Інші податки, збори та платежі на користь держави </t>
  </si>
  <si>
    <t>Податкова заборгованість</t>
  </si>
  <si>
    <r>
      <t>III.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Інвестиційна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діяльність</t>
    </r>
  </si>
  <si>
    <t>Доходи від інвестиційної діяльності, у т.ч</t>
  </si>
  <si>
    <t>доходи з місцевого бюджету цільового фінансування по капітальних видатках</t>
  </si>
  <si>
    <r>
      <t xml:space="preserve">Капітальні </t>
    </r>
    <r>
      <rPr>
        <b/>
        <sz val="13"/>
        <color rgb="FF000000"/>
        <rFont val="Times New Roman"/>
        <family val="1"/>
        <charset val="204"/>
      </rPr>
      <t>інвестиції,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у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т.ч.:</t>
    </r>
    <r>
      <rPr>
        <sz val="13"/>
        <color rgb="FF000000"/>
        <rFont val="Times New Roman"/>
        <family val="1"/>
        <charset val="204"/>
      </rPr>
      <t xml:space="preserve"> </t>
    </r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</si>
  <si>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</si>
  <si>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</si>
  <si>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</si>
  <si>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 придбання (створення) нематеріальних активів</t>
  </si>
  <si>
    <t>основних засобів</t>
  </si>
  <si>
    <t xml:space="preserve">капітальний ремонт </t>
  </si>
  <si>
    <t>Вартість основних засобів</t>
  </si>
  <si>
    <r>
      <t>IV.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Фінансова</t>
    </r>
    <r>
      <rPr>
        <sz val="13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діяльність</t>
    </r>
  </si>
  <si>
    <t>Доходи від фінансової діяльності за зобов’язаннями, у т. ч.:</t>
  </si>
  <si>
    <t xml:space="preserve"> кредити</t>
  </si>
  <si>
    <t xml:space="preserve">позики </t>
  </si>
  <si>
    <t>депозити</t>
  </si>
  <si>
    <t>Інші надходження</t>
  </si>
  <si>
    <t xml:space="preserve">Витрати від фінансової діяльності за зобов’язаннями, у т. ч.: </t>
  </si>
  <si>
    <t>кредити</t>
  </si>
  <si>
    <t>Інші витрати</t>
  </si>
  <si>
    <r>
      <t>V.Звіт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про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фінансовий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стан</t>
    </r>
  </si>
  <si>
    <t>Необоротні активи</t>
  </si>
  <si>
    <t xml:space="preserve">Оборотні активи </t>
  </si>
  <si>
    <t xml:space="preserve">Усього активи </t>
  </si>
  <si>
    <t xml:space="preserve">Дебіторська заборгованість </t>
  </si>
  <si>
    <t>Кредиторська заборгованість</t>
  </si>
  <si>
    <r>
      <t>VI.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Дані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про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персонал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та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оплата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праці</t>
    </r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</si>
  <si>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</t>
  </si>
  <si>
    <t xml:space="preserve">Керівник </t>
  </si>
  <si>
    <t>Лікарі</t>
  </si>
  <si>
    <t xml:space="preserve">Адміністративно-управлінський персонал </t>
  </si>
  <si>
    <t>Середній медичний персонал</t>
  </si>
  <si>
    <t xml:space="preserve">Молодший медичний персонал </t>
  </si>
  <si>
    <t>Інший персонал</t>
  </si>
  <si>
    <t>Фонд оплати праці, у т.ч</t>
  </si>
  <si>
    <t>Керівник</t>
  </si>
  <si>
    <t>Адміністративно-управлінський персонал</t>
  </si>
  <si>
    <t>Молодший медичний персонал</t>
  </si>
  <si>
    <t xml:space="preserve"> Інший персонал</t>
  </si>
  <si>
    <t>Середньомісячні витрати на оплату праці одного працівника, у т.ч</t>
  </si>
  <si>
    <t>Заборгованість за заробітною платою, у т.ч</t>
  </si>
  <si>
    <t xml:space="preserve"> Керівник</t>
  </si>
  <si>
    <t>Генеральний директор</t>
  </si>
  <si>
    <t>(посада)</t>
  </si>
  <si>
    <t>(підпис)</t>
  </si>
  <si>
    <t>(ініціали, прізвище</t>
  </si>
  <si>
    <t>Головний бухгалтер</t>
  </si>
  <si>
    <t>Х</t>
  </si>
  <si>
    <t>Звітний період (2020 рік)</t>
  </si>
  <si>
    <t>В.М.Куниця</t>
  </si>
  <si>
    <t>Р.С.Мессе</t>
  </si>
  <si>
    <t>Звітний період (_2020__рік)</t>
  </si>
  <si>
    <t>Л.М.Юрченко</t>
  </si>
  <si>
    <t>голова Чернігівської районної ради Чернігівської області</t>
  </si>
  <si>
    <t>в.о. голови Чернігівської районної державної адміністрації Чернігівської області</t>
  </si>
  <si>
    <t>Силенко М.Ф.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</si>
</sst>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readingOrder="1"/>
    </xf>
    <xf numFmtId="0" fontId="1" fillId="0" borderId="1" xfId="0" applyFont="1" applyBorder="1"/>
    <xf numFmtId="0" fontId="3" fillId="0" borderId="0" xfId="0" applyFont="1" applyAlignment="1">
      <alignment horizontal="left" readingOrder="1"/>
    </xf>
    <xf numFmtId="0" fontId="3" fillId="0" borderId="0" xfId="0" applyFont="1"/>
    <xf numFmtId="0" fontId="1" fillId="0" borderId="5" xfId="0" applyFont="1" applyBorder="1"/>
    <xf numFmtId="0" fontId="4" fillId="0" borderId="2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vertical="center" readingOrder="1"/>
    </xf>
    <xf numFmtId="0" fontId="4" fillId="0" borderId="4" xfId="0" applyFont="1" applyBorder="1" applyAlignment="1">
      <alignment horizontal="left" vertical="center" readingOrder="1"/>
    </xf>
    <xf numFmtId="0" fontId="4" fillId="0" borderId="5" xfId="0" applyFont="1" applyBorder="1" applyAlignment="1">
      <alignment horizontal="left" readingOrder="1"/>
    </xf>
    <xf numFmtId="0" fontId="6" fillId="0" borderId="0" xfId="0" applyFont="1"/>
    <xf numFmtId="0" fontId="0" fillId="0" borderId="0" xfId="0" applyFont="1"/>
    <xf numFmtId="0" fontId="9" fillId="0" borderId="0" xfId="0" applyFont="1"/>
    <xf numFmtId="0" fontId="14" fillId="0" borderId="0" xfId="0" applyFont="1"/>
    <xf numFmtId="0" fontId="2" fillId="0" borderId="0" xfId="0" applyFont="1" applyAlignment="1">
      <alignment horizontal="left" readingOrder="2"/>
    </xf>
    <xf numFmtId="0" fontId="4" fillId="0" borderId="0" xfId="0" applyFont="1" applyAlignment="1">
      <alignment horizontal="left" readingOrder="2"/>
    </xf>
    <xf numFmtId="0" fontId="4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center" vertical="center" readingOrder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readingOrder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 vertical="center" readingOrder="1"/>
    </xf>
    <xf numFmtId="0" fontId="7" fillId="0" borderId="8" xfId="0" applyFont="1" applyBorder="1" applyAlignment="1">
      <alignment horizontal="left" vertical="center" readingOrder="1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left" readingOrder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readingOrder="1"/>
    </xf>
    <xf numFmtId="0" fontId="4" fillId="0" borderId="3" xfId="0" applyFont="1" applyBorder="1" applyAlignment="1">
      <alignment horizontal="left" readingOrder="1"/>
    </xf>
    <xf numFmtId="0" fontId="4" fillId="0" borderId="4" xfId="0" applyFont="1" applyBorder="1" applyAlignment="1">
      <alignment horizontal="left" readingOrder="1"/>
    </xf>
    <xf numFmtId="0" fontId="4" fillId="0" borderId="2" xfId="0" applyFont="1" applyBorder="1" applyAlignment="1">
      <alignment horizontal="center" readingOrder="1"/>
    </xf>
    <xf numFmtId="0" fontId="4" fillId="0" borderId="3" xfId="0" applyFont="1" applyBorder="1" applyAlignment="1">
      <alignment horizontal="center" readingOrder="1"/>
    </xf>
    <xf numFmtId="0" fontId="4" fillId="0" borderId="4" xfId="0" applyFont="1" applyBorder="1" applyAlignment="1">
      <alignment horizontal="center" readingOrder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readingOrder="1"/>
    </xf>
    <xf numFmtId="0" fontId="2" fillId="0" borderId="5" xfId="0" applyFont="1" applyBorder="1" applyAlignment="1">
      <alignment horizontal="left" readingOrder="1"/>
    </xf>
    <xf numFmtId="0" fontId="4" fillId="0" borderId="5" xfId="0" applyFont="1" applyBorder="1" applyAlignment="1">
      <alignment horizontal="center" readingOrder="1"/>
    </xf>
    <xf numFmtId="0" fontId="4" fillId="0" borderId="2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vertical="center" readingOrder="1"/>
    </xf>
    <xf numFmtId="0" fontId="4" fillId="0" borderId="4" xfId="0" applyFont="1" applyBorder="1" applyAlignment="1">
      <alignment horizontal="left" vertical="center" readingOrder="1"/>
    </xf>
    <xf numFmtId="0" fontId="4" fillId="0" borderId="2" xfId="0" applyFont="1" applyBorder="1" applyAlignment="1">
      <alignment horizontal="left" wrapText="1" readingOrder="1"/>
    </xf>
    <xf numFmtId="0" fontId="4" fillId="0" borderId="3" xfId="0" applyFont="1" applyBorder="1" applyAlignment="1">
      <alignment horizontal="left" wrapText="1" readingOrder="1"/>
    </xf>
    <xf numFmtId="0" fontId="4" fillId="0" borderId="4" xfId="0" applyFont="1" applyBorder="1" applyAlignment="1">
      <alignment horizontal="left" wrapText="1" readingOrder="1"/>
    </xf>
    <xf numFmtId="0" fontId="13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5" xfId="0" applyFont="1" applyBorder="1" applyAlignment="1">
      <alignment vertical="center" readingOrder="2"/>
    </xf>
    <xf numFmtId="0" fontId="15" fillId="0" borderId="5" xfId="0" applyFont="1" applyBorder="1" applyAlignment="1">
      <alignment horizontal="left" vertical="center" readingOrder="1"/>
    </xf>
    <xf numFmtId="0" fontId="12" fillId="0" borderId="2" xfId="0" applyFont="1" applyBorder="1" applyAlignment="1">
      <alignment vertical="center" wrapText="1" readingOrder="2"/>
    </xf>
    <xf numFmtId="0" fontId="12" fillId="0" borderId="3" xfId="0" applyFont="1" applyBorder="1" applyAlignment="1">
      <alignment vertical="center" wrapText="1" readingOrder="2"/>
    </xf>
    <xf numFmtId="0" fontId="12" fillId="0" borderId="4" xfId="0" applyFont="1" applyBorder="1" applyAlignment="1">
      <alignment vertical="center" wrapText="1" readingOrder="2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vertical="center" readingOrder="2"/>
    </xf>
    <xf numFmtId="0" fontId="8" fillId="0" borderId="2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4" xfId="0" applyFont="1" applyBorder="1" applyAlignment="1">
      <alignment vertical="center" wrapText="1" readingOrder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88" zoomScale="80" zoomScaleNormal="80" workbookViewId="0">
      <selection activeCell="N10" sqref="N10"/>
    </sheetView>
  </sheetViews>
  <sheetFormatPr defaultRowHeight="15" x14ac:dyDescent="0.25"/>
  <sheetData>
    <row r="1" spans="2:27" s="1" customFormat="1" x14ac:dyDescent="0.25"/>
    <row r="2" spans="2:27" s="1" customFormat="1" ht="20.25" x14ac:dyDescent="0.3">
      <c r="B2" s="2" t="s">
        <v>0</v>
      </c>
      <c r="V2" s="2" t="s">
        <v>1</v>
      </c>
    </row>
    <row r="3" spans="2:27" s="1" customFormat="1" x14ac:dyDescent="0.25">
      <c r="B3" s="20" t="s">
        <v>146</v>
      </c>
      <c r="C3" s="20"/>
      <c r="D3" s="20"/>
      <c r="E3" s="20"/>
      <c r="F3" s="20"/>
      <c r="G3" s="20"/>
      <c r="H3" s="20"/>
      <c r="I3" s="3"/>
      <c r="J3" s="3"/>
      <c r="U3" s="25" t="s">
        <v>145</v>
      </c>
      <c r="V3" s="25"/>
      <c r="W3" s="25"/>
      <c r="X3" s="25"/>
      <c r="Y3" s="25"/>
      <c r="Z3" s="25"/>
      <c r="AA3" s="25"/>
    </row>
    <row r="4" spans="2:27" s="1" customFormat="1" x14ac:dyDescent="0.25">
      <c r="B4" s="4" t="s">
        <v>2</v>
      </c>
      <c r="V4" s="4" t="s">
        <v>3</v>
      </c>
    </row>
    <row r="5" spans="2:27" s="1" customFormat="1" x14ac:dyDescent="0.25">
      <c r="B5" s="3"/>
      <c r="C5" s="3"/>
      <c r="D5" s="3"/>
      <c r="E5" s="3"/>
      <c r="F5" s="21" t="s">
        <v>144</v>
      </c>
      <c r="G5" s="21"/>
      <c r="H5" s="21"/>
      <c r="I5" s="21"/>
      <c r="J5" s="21"/>
      <c r="U5" s="3"/>
      <c r="V5" s="3"/>
      <c r="W5" s="3"/>
      <c r="X5" s="3"/>
      <c r="Y5" s="21" t="s">
        <v>147</v>
      </c>
      <c r="Z5" s="21"/>
      <c r="AA5" s="21"/>
    </row>
    <row r="6" spans="2:27" s="1" customFormat="1" x14ac:dyDescent="0.25">
      <c r="B6" s="4" t="s">
        <v>4</v>
      </c>
      <c r="U6" s="4" t="s">
        <v>4</v>
      </c>
    </row>
    <row r="7" spans="2:27" s="1" customFormat="1" x14ac:dyDescent="0.25">
      <c r="B7" s="3"/>
      <c r="C7" s="3"/>
      <c r="D7" s="3"/>
      <c r="E7" s="3"/>
      <c r="F7" s="3"/>
      <c r="G7" s="3"/>
      <c r="H7" s="3"/>
      <c r="I7" s="3"/>
      <c r="J7" s="3"/>
      <c r="U7" s="3"/>
      <c r="V7" s="3"/>
      <c r="W7" s="3"/>
      <c r="X7" s="3"/>
      <c r="Y7" s="21"/>
      <c r="Z7" s="21"/>
      <c r="AA7" s="21"/>
    </row>
    <row r="8" spans="2:27" s="1" customFormat="1" x14ac:dyDescent="0.25">
      <c r="B8" s="5" t="s">
        <v>5</v>
      </c>
      <c r="U8" s="5" t="s">
        <v>5</v>
      </c>
      <c r="V8" s="5"/>
    </row>
    <row r="9" spans="2:27" s="1" customFormat="1" x14ac:dyDescent="0.25"/>
    <row r="10" spans="2:27" s="1" customFormat="1" ht="18.75" x14ac:dyDescent="0.25">
      <c r="X10" s="59" t="s">
        <v>6</v>
      </c>
      <c r="Y10" s="60"/>
      <c r="Z10" s="61"/>
      <c r="AA10" s="19" t="s">
        <v>139</v>
      </c>
    </row>
    <row r="11" spans="2:27" s="1" customFormat="1" ht="18.75" x14ac:dyDescent="0.25">
      <c r="X11" s="59" t="s">
        <v>7</v>
      </c>
      <c r="Y11" s="60"/>
      <c r="Z11" s="61"/>
      <c r="AA11" s="6"/>
    </row>
    <row r="12" spans="2:27" s="1" customFormat="1" ht="18.75" x14ac:dyDescent="0.25">
      <c r="X12" s="7" t="s">
        <v>8</v>
      </c>
      <c r="Y12" s="8"/>
      <c r="Z12" s="9"/>
      <c r="AA12" s="6"/>
    </row>
    <row r="13" spans="2:27" s="1" customFormat="1" ht="18.75" x14ac:dyDescent="0.3">
      <c r="X13" s="10" t="s">
        <v>9</v>
      </c>
      <c r="Y13" s="6"/>
      <c r="Z13" s="6"/>
      <c r="AA13" s="6"/>
    </row>
    <row r="14" spans="2:27" s="1" customFormat="1" x14ac:dyDescent="0.25"/>
    <row r="15" spans="2:27" s="1" customFormat="1" ht="18.75" x14ac:dyDescent="0.3">
      <c r="B15" s="48" t="s">
        <v>10</v>
      </c>
      <c r="C15" s="49"/>
      <c r="D15" s="49"/>
      <c r="E15" s="49"/>
      <c r="F15" s="49"/>
      <c r="G15" s="49"/>
      <c r="H15" s="50"/>
      <c r="I15" s="49">
        <v>2021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50"/>
      <c r="V15" s="58" t="s">
        <v>11</v>
      </c>
      <c r="W15" s="58"/>
      <c r="X15" s="58"/>
      <c r="Y15" s="58"/>
      <c r="Z15" s="58"/>
      <c r="AA15" s="58"/>
    </row>
    <row r="16" spans="2:27" s="1" customFormat="1" ht="37.5" customHeight="1" x14ac:dyDescent="0.3">
      <c r="B16" s="48" t="s">
        <v>12</v>
      </c>
      <c r="C16" s="49"/>
      <c r="D16" s="49"/>
      <c r="E16" s="49"/>
      <c r="F16" s="49"/>
      <c r="G16" s="49"/>
      <c r="H16" s="50"/>
      <c r="I16" s="62" t="s">
        <v>13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/>
      <c r="V16" s="57" t="s">
        <v>14</v>
      </c>
      <c r="W16" s="57"/>
      <c r="X16" s="57"/>
      <c r="Y16" s="57"/>
      <c r="Z16" s="54">
        <v>38955665</v>
      </c>
      <c r="AA16" s="55"/>
    </row>
    <row r="17" spans="1:27" s="1" customFormat="1" ht="18.75" customHeight="1" x14ac:dyDescent="0.3">
      <c r="B17" s="48" t="s">
        <v>15</v>
      </c>
      <c r="C17" s="49"/>
      <c r="D17" s="49"/>
      <c r="E17" s="49"/>
      <c r="F17" s="49"/>
      <c r="G17" s="49"/>
      <c r="H17" s="50"/>
      <c r="I17" s="49" t="s">
        <v>16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  <c r="V17" s="57" t="s">
        <v>17</v>
      </c>
      <c r="W17" s="57"/>
      <c r="X17" s="57"/>
      <c r="Y17" s="57"/>
      <c r="Z17" s="54">
        <v>150</v>
      </c>
      <c r="AA17" s="55"/>
    </row>
    <row r="18" spans="1:27" s="1" customFormat="1" ht="20.25" customHeight="1" x14ac:dyDescent="0.3">
      <c r="B18" s="48" t="s">
        <v>18</v>
      </c>
      <c r="C18" s="49"/>
      <c r="D18" s="49"/>
      <c r="E18" s="49"/>
      <c r="F18" s="49"/>
      <c r="G18" s="49"/>
      <c r="H18" s="50"/>
      <c r="I18" s="49" t="s">
        <v>19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7" t="s">
        <v>20</v>
      </c>
      <c r="W18" s="57"/>
      <c r="X18" s="57"/>
      <c r="Y18" s="57"/>
      <c r="Z18" s="54">
        <v>7425587400</v>
      </c>
      <c r="AA18" s="55"/>
    </row>
    <row r="19" spans="1:27" s="1" customFormat="1" ht="20.25" customHeight="1" x14ac:dyDescent="0.3">
      <c r="B19" s="48" t="s">
        <v>21</v>
      </c>
      <c r="C19" s="49"/>
      <c r="D19" s="49"/>
      <c r="E19" s="49"/>
      <c r="F19" s="49"/>
      <c r="G19" s="49"/>
      <c r="H19" s="50"/>
      <c r="I19" s="49" t="s">
        <v>22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57" t="s">
        <v>23</v>
      </c>
      <c r="W19" s="57"/>
      <c r="X19" s="57"/>
      <c r="Y19" s="57"/>
      <c r="Z19" s="54"/>
      <c r="AA19" s="55"/>
    </row>
    <row r="20" spans="1:27" s="1" customFormat="1" ht="20.25" customHeight="1" x14ac:dyDescent="0.3">
      <c r="B20" s="48" t="s">
        <v>24</v>
      </c>
      <c r="C20" s="49"/>
      <c r="D20" s="49"/>
      <c r="E20" s="49"/>
      <c r="F20" s="49"/>
      <c r="G20" s="49"/>
      <c r="H20" s="50"/>
      <c r="I20" s="49" t="s">
        <v>25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7" t="s">
        <v>26</v>
      </c>
      <c r="W20" s="57"/>
      <c r="X20" s="57"/>
      <c r="Y20" s="57"/>
      <c r="Z20" s="54"/>
      <c r="AA20" s="55"/>
    </row>
    <row r="21" spans="1:27" s="1" customFormat="1" ht="20.25" customHeight="1" x14ac:dyDescent="0.3">
      <c r="B21" s="48" t="s">
        <v>27</v>
      </c>
      <c r="C21" s="49"/>
      <c r="D21" s="49"/>
      <c r="E21" s="49"/>
      <c r="F21" s="49"/>
      <c r="G21" s="49"/>
      <c r="H21" s="50"/>
      <c r="I21" s="49" t="s">
        <v>28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  <c r="V21" s="57" t="s">
        <v>29</v>
      </c>
      <c r="W21" s="57"/>
      <c r="X21" s="57"/>
      <c r="Y21" s="57"/>
      <c r="Z21" s="54" t="s">
        <v>30</v>
      </c>
      <c r="AA21" s="55"/>
    </row>
    <row r="22" spans="1:27" s="1" customFormat="1" ht="18.75" x14ac:dyDescent="0.3">
      <c r="B22" s="48" t="s">
        <v>31</v>
      </c>
      <c r="C22" s="49"/>
      <c r="D22" s="49"/>
      <c r="E22" s="49"/>
      <c r="F22" s="49"/>
      <c r="G22" s="49"/>
      <c r="H22" s="50"/>
      <c r="I22" s="49" t="s">
        <v>32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/>
      <c r="V22" s="58"/>
      <c r="W22" s="58"/>
      <c r="X22" s="58"/>
      <c r="Y22" s="58"/>
      <c r="Z22" s="54"/>
      <c r="AA22" s="55"/>
    </row>
    <row r="23" spans="1:27" s="1" customFormat="1" ht="18.75" x14ac:dyDescent="0.3">
      <c r="B23" s="48" t="s">
        <v>33</v>
      </c>
      <c r="C23" s="49"/>
      <c r="D23" s="49"/>
      <c r="E23" s="49"/>
      <c r="F23" s="49"/>
      <c r="G23" s="49"/>
      <c r="H23" s="50"/>
      <c r="I23" s="49">
        <v>213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56" t="s">
        <v>34</v>
      </c>
      <c r="W23" s="56"/>
      <c r="X23" s="56"/>
      <c r="Y23" s="56"/>
      <c r="Z23" s="54"/>
      <c r="AA23" s="55"/>
    </row>
    <row r="24" spans="1:27" s="1" customFormat="1" ht="18.75" x14ac:dyDescent="0.3">
      <c r="B24" s="48" t="s">
        <v>35</v>
      </c>
      <c r="C24" s="49"/>
      <c r="D24" s="49"/>
      <c r="E24" s="49"/>
      <c r="F24" s="49"/>
      <c r="G24" s="49"/>
      <c r="H24" s="50"/>
      <c r="I24" s="49" t="s">
        <v>36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  <c r="V24" s="56" t="s">
        <v>37</v>
      </c>
      <c r="W24" s="56"/>
      <c r="X24" s="56"/>
      <c r="Y24" s="56"/>
      <c r="Z24" s="54"/>
      <c r="AA24" s="55"/>
    </row>
    <row r="25" spans="1:27" s="1" customFormat="1" ht="18.75" x14ac:dyDescent="0.3">
      <c r="B25" s="48" t="s">
        <v>38</v>
      </c>
      <c r="C25" s="49"/>
      <c r="D25" s="49"/>
      <c r="E25" s="49"/>
      <c r="F25" s="49"/>
      <c r="G25" s="49"/>
      <c r="H25" s="50"/>
      <c r="I25" s="49" t="s">
        <v>39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51"/>
      <c r="W25" s="52"/>
      <c r="X25" s="52"/>
      <c r="Y25" s="53"/>
      <c r="Z25" s="54"/>
      <c r="AA25" s="55"/>
    </row>
    <row r="26" spans="1:27" s="1" customFormat="1" ht="20.25" x14ac:dyDescent="0.3">
      <c r="B26" s="48" t="s">
        <v>40</v>
      </c>
      <c r="C26" s="49"/>
      <c r="D26" s="49"/>
      <c r="E26" s="49"/>
      <c r="F26" s="49"/>
      <c r="G26" s="49"/>
      <c r="H26" s="50"/>
      <c r="I26" s="49" t="s">
        <v>41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51"/>
      <c r="W26" s="52"/>
      <c r="X26" s="52"/>
      <c r="Y26" s="53"/>
      <c r="Z26" s="54"/>
      <c r="AA26" s="55"/>
    </row>
    <row r="28" spans="1:27" ht="18.75" x14ac:dyDescent="0.3">
      <c r="G28" s="37" t="s">
        <v>42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7" x14ac:dyDescent="0.25">
      <c r="Q29" t="s">
        <v>43</v>
      </c>
    </row>
    <row r="30" spans="1:27" s="11" customFormat="1" ht="18.75" x14ac:dyDescent="0.3">
      <c r="A30" s="38" t="s">
        <v>44</v>
      </c>
      <c r="B30" s="39"/>
      <c r="C30" s="39"/>
      <c r="D30" s="39"/>
      <c r="E30" s="39"/>
      <c r="F30" s="39"/>
      <c r="G30" s="39"/>
      <c r="H30" s="39"/>
      <c r="I30" s="40"/>
      <c r="J30" s="47" t="s">
        <v>45</v>
      </c>
      <c r="K30" s="47"/>
      <c r="L30" s="36" t="s">
        <v>140</v>
      </c>
      <c r="M30" s="36"/>
      <c r="N30" s="36"/>
      <c r="O30" s="36"/>
      <c r="P30" s="36"/>
      <c r="Q30" s="36"/>
      <c r="R30" s="36"/>
      <c r="S30" s="36"/>
      <c r="T30" s="36" t="s">
        <v>47</v>
      </c>
      <c r="U30" s="36"/>
      <c r="V30" s="36"/>
      <c r="W30" s="36"/>
      <c r="X30" s="36"/>
      <c r="Y30" s="36"/>
      <c r="Z30" s="36"/>
      <c r="AA30" s="36"/>
    </row>
    <row r="31" spans="1:27" s="11" customFormat="1" ht="18.75" x14ac:dyDescent="0.3">
      <c r="A31" s="41"/>
      <c r="B31" s="42"/>
      <c r="C31" s="42"/>
      <c r="D31" s="42"/>
      <c r="E31" s="42"/>
      <c r="F31" s="42"/>
      <c r="G31" s="42"/>
      <c r="H31" s="42"/>
      <c r="I31" s="43"/>
      <c r="J31" s="47"/>
      <c r="K31" s="4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s="11" customFormat="1" ht="15" customHeight="1" x14ac:dyDescent="0.3">
      <c r="A32" s="41"/>
      <c r="B32" s="42"/>
      <c r="C32" s="42"/>
      <c r="D32" s="42"/>
      <c r="E32" s="42"/>
      <c r="F32" s="42"/>
      <c r="G32" s="42"/>
      <c r="H32" s="42"/>
      <c r="I32" s="43"/>
      <c r="J32" s="47"/>
      <c r="K32" s="47"/>
      <c r="L32" s="36" t="s">
        <v>48</v>
      </c>
      <c r="M32" s="36"/>
      <c r="N32" s="36" t="s">
        <v>49</v>
      </c>
      <c r="O32" s="36"/>
      <c r="P32" s="36" t="s">
        <v>50</v>
      </c>
      <c r="Q32" s="36"/>
      <c r="R32" s="36" t="s">
        <v>51</v>
      </c>
      <c r="S32" s="36"/>
      <c r="T32" s="36" t="s">
        <v>48</v>
      </c>
      <c r="U32" s="36"/>
      <c r="V32" s="36" t="s">
        <v>49</v>
      </c>
      <c r="W32" s="36"/>
      <c r="X32" s="36" t="s">
        <v>50</v>
      </c>
      <c r="Y32" s="36"/>
      <c r="Z32" s="36" t="s">
        <v>51</v>
      </c>
      <c r="AA32" s="36"/>
    </row>
    <row r="33" spans="1:27" s="11" customFormat="1" ht="15" customHeight="1" x14ac:dyDescent="0.3">
      <c r="A33" s="41"/>
      <c r="B33" s="42"/>
      <c r="C33" s="42"/>
      <c r="D33" s="42"/>
      <c r="E33" s="42"/>
      <c r="F33" s="42"/>
      <c r="G33" s="42"/>
      <c r="H33" s="42"/>
      <c r="I33" s="43"/>
      <c r="J33" s="47"/>
      <c r="K33" s="4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11" customFormat="1" ht="15" customHeight="1" x14ac:dyDescent="0.3">
      <c r="A34" s="44"/>
      <c r="B34" s="45"/>
      <c r="C34" s="45"/>
      <c r="D34" s="45"/>
      <c r="E34" s="45"/>
      <c r="F34" s="45"/>
      <c r="G34" s="45"/>
      <c r="H34" s="45"/>
      <c r="I34" s="46"/>
      <c r="J34" s="47"/>
      <c r="K34" s="4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12" customFormat="1" ht="15" customHeight="1" x14ac:dyDescent="0.25">
      <c r="A35" s="33">
        <v>1</v>
      </c>
      <c r="B35" s="33"/>
      <c r="C35" s="33"/>
      <c r="D35" s="33"/>
      <c r="E35" s="33"/>
      <c r="F35" s="33"/>
      <c r="G35" s="33"/>
      <c r="H35" s="33"/>
      <c r="I35" s="33"/>
      <c r="J35" s="33">
        <v>2</v>
      </c>
      <c r="K35" s="33"/>
      <c r="L35" s="33">
        <v>3</v>
      </c>
      <c r="M35" s="33"/>
      <c r="N35" s="33">
        <v>4</v>
      </c>
      <c r="O35" s="33"/>
      <c r="P35" s="33">
        <v>5</v>
      </c>
      <c r="Q35" s="33"/>
      <c r="R35" s="33">
        <v>6</v>
      </c>
      <c r="S35" s="33"/>
      <c r="T35" s="33">
        <v>7</v>
      </c>
      <c r="U35" s="33"/>
      <c r="V35" s="33">
        <v>8</v>
      </c>
      <c r="W35" s="33"/>
      <c r="X35" s="33">
        <v>9</v>
      </c>
      <c r="Y35" s="33"/>
      <c r="Z35" s="33">
        <v>10</v>
      </c>
      <c r="AA35" s="33"/>
    </row>
    <row r="36" spans="1:27" s="13" customFormat="1" ht="18.75" x14ac:dyDescent="0.3">
      <c r="A36" s="34" t="s">
        <v>52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</row>
    <row r="37" spans="1:27" s="13" customFormat="1" ht="18.75" x14ac:dyDescent="0.3">
      <c r="A37" s="34" t="s">
        <v>53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5"/>
    </row>
    <row r="38" spans="1:27" s="13" customFormat="1" ht="18.75" x14ac:dyDescent="0.3">
      <c r="A38" s="26" t="s">
        <v>54</v>
      </c>
      <c r="B38" s="26"/>
      <c r="C38" s="26"/>
      <c r="D38" s="26"/>
      <c r="E38" s="26"/>
      <c r="F38" s="26"/>
      <c r="G38" s="26"/>
      <c r="H38" s="26"/>
      <c r="I38" s="26"/>
      <c r="J38" s="27">
        <v>1010</v>
      </c>
      <c r="K38" s="27"/>
      <c r="L38" s="22">
        <v>25000</v>
      </c>
      <c r="M38" s="22"/>
      <c r="N38" s="23">
        <v>26095.591069999999</v>
      </c>
      <c r="O38" s="23"/>
      <c r="P38" s="23">
        <f>N38-L38</f>
        <v>1095.5910699999986</v>
      </c>
      <c r="Q38" s="22"/>
      <c r="R38" s="24">
        <f>N38/L38-1</f>
        <v>4.382364279999984E-2</v>
      </c>
      <c r="S38" s="24"/>
      <c r="T38" s="22">
        <v>25000</v>
      </c>
      <c r="U38" s="22"/>
      <c r="V38" s="23">
        <v>26095.591069999999</v>
      </c>
      <c r="W38" s="23"/>
      <c r="X38" s="23">
        <f>V38-T38</f>
        <v>1095.5910699999986</v>
      </c>
      <c r="Y38" s="22"/>
      <c r="Z38" s="24">
        <f>V38/T38-1</f>
        <v>4.382364279999984E-2</v>
      </c>
      <c r="AA38" s="24"/>
    </row>
    <row r="39" spans="1:27" s="13" customFormat="1" ht="18.75" x14ac:dyDescent="0.3">
      <c r="A39" s="26" t="s">
        <v>55</v>
      </c>
      <c r="B39" s="26"/>
      <c r="C39" s="26"/>
      <c r="D39" s="26"/>
      <c r="E39" s="26"/>
      <c r="F39" s="26"/>
      <c r="G39" s="26"/>
      <c r="H39" s="26"/>
      <c r="I39" s="26"/>
      <c r="J39" s="27">
        <v>1020</v>
      </c>
      <c r="K39" s="27"/>
      <c r="L39" s="22">
        <v>3500</v>
      </c>
      <c r="M39" s="22"/>
      <c r="N39" s="23">
        <v>2928.1107099999999</v>
      </c>
      <c r="O39" s="23"/>
      <c r="P39" s="23">
        <f>N39-L39</f>
        <v>-571.88929000000007</v>
      </c>
      <c r="Q39" s="22"/>
      <c r="R39" s="24">
        <f>N39/L39-1</f>
        <v>-0.16339694000000005</v>
      </c>
      <c r="S39" s="24"/>
      <c r="T39" s="22">
        <v>3500</v>
      </c>
      <c r="U39" s="22"/>
      <c r="V39" s="23">
        <v>2913.01071</v>
      </c>
      <c r="W39" s="23"/>
      <c r="X39" s="23">
        <f>V39-T39</f>
        <v>-586.98928999999998</v>
      </c>
      <c r="Y39" s="22"/>
      <c r="Z39" s="24">
        <f>V39/T39-1</f>
        <v>-0.16771122571428576</v>
      </c>
      <c r="AA39" s="24"/>
    </row>
    <row r="40" spans="1:27" s="13" customFormat="1" ht="18.75" x14ac:dyDescent="0.3">
      <c r="A40" s="26" t="s">
        <v>56</v>
      </c>
      <c r="B40" s="26"/>
      <c r="C40" s="26"/>
      <c r="D40" s="26"/>
      <c r="E40" s="26"/>
      <c r="F40" s="26"/>
      <c r="G40" s="26"/>
      <c r="H40" s="26"/>
      <c r="I40" s="26"/>
      <c r="J40" s="27">
        <v>1030</v>
      </c>
      <c r="K40" s="27"/>
      <c r="L40" s="22">
        <v>0</v>
      </c>
      <c r="M40" s="22"/>
      <c r="N40" s="22"/>
      <c r="O40" s="22"/>
      <c r="P40" s="23">
        <f t="shared" ref="P40:P43" si="0">N40-L40</f>
        <v>0</v>
      </c>
      <c r="Q40" s="22"/>
      <c r="R40" s="24"/>
      <c r="S40" s="24"/>
      <c r="T40" s="22">
        <v>0</v>
      </c>
      <c r="U40" s="22"/>
      <c r="V40" s="22"/>
      <c r="W40" s="22"/>
      <c r="X40" s="23">
        <f t="shared" ref="X40:X41" si="1">V40-T40</f>
        <v>0</v>
      </c>
      <c r="Y40" s="22"/>
      <c r="Z40" s="24"/>
      <c r="AA40" s="24"/>
    </row>
    <row r="41" spans="1:27" s="13" customFormat="1" ht="18.75" x14ac:dyDescent="0.3">
      <c r="A41" s="30" t="s">
        <v>57</v>
      </c>
      <c r="B41" s="31"/>
      <c r="C41" s="31"/>
      <c r="D41" s="31"/>
      <c r="E41" s="31"/>
      <c r="F41" s="31"/>
      <c r="G41" s="31"/>
      <c r="H41" s="31"/>
      <c r="I41" s="32"/>
      <c r="J41" s="27">
        <v>1031</v>
      </c>
      <c r="K41" s="27"/>
      <c r="L41" s="22">
        <v>0</v>
      </c>
      <c r="M41" s="22"/>
      <c r="N41" s="22"/>
      <c r="O41" s="22"/>
      <c r="P41" s="23">
        <f t="shared" si="0"/>
        <v>0</v>
      </c>
      <c r="Q41" s="22"/>
      <c r="R41" s="24"/>
      <c r="S41" s="24"/>
      <c r="T41" s="22">
        <v>0</v>
      </c>
      <c r="U41" s="22"/>
      <c r="V41" s="22"/>
      <c r="W41" s="22"/>
      <c r="X41" s="23">
        <f t="shared" si="1"/>
        <v>0</v>
      </c>
      <c r="Y41" s="22"/>
      <c r="Z41" s="24"/>
      <c r="AA41" s="24"/>
    </row>
    <row r="42" spans="1:27" s="13" customFormat="1" ht="18.75" x14ac:dyDescent="0.3">
      <c r="A42" s="30" t="s">
        <v>58</v>
      </c>
      <c r="B42" s="31"/>
      <c r="C42" s="31"/>
      <c r="D42" s="31"/>
      <c r="E42" s="31"/>
      <c r="F42" s="31"/>
      <c r="G42" s="31"/>
      <c r="H42" s="31"/>
      <c r="I42" s="32"/>
      <c r="J42" s="27">
        <v>1040</v>
      </c>
      <c r="K42" s="27"/>
      <c r="L42" s="22">
        <v>243</v>
      </c>
      <c r="M42" s="22"/>
      <c r="N42" s="23">
        <f>SUM(N43:O45)</f>
        <v>266.70179999999999</v>
      </c>
      <c r="O42" s="22"/>
      <c r="P42" s="23">
        <f>N42-L42</f>
        <v>23.701799999999992</v>
      </c>
      <c r="Q42" s="22"/>
      <c r="R42" s="24">
        <f t="shared" ref="R42:R44" si="2">N42/L42-1</f>
        <v>9.753827160493822E-2</v>
      </c>
      <c r="S42" s="24"/>
      <c r="T42" s="22">
        <v>243</v>
      </c>
      <c r="U42" s="22"/>
      <c r="V42" s="23">
        <f>SUM(V43:W45)</f>
        <v>266.70179999999999</v>
      </c>
      <c r="W42" s="22"/>
      <c r="X42" s="23">
        <f>V42-T42</f>
        <v>23.701799999999992</v>
      </c>
      <c r="Y42" s="22"/>
      <c r="Z42" s="24">
        <f t="shared" ref="Z42:Z45" si="3">V42/T42-1</f>
        <v>9.753827160493822E-2</v>
      </c>
      <c r="AA42" s="24"/>
    </row>
    <row r="43" spans="1:27" s="13" customFormat="1" ht="18.75" x14ac:dyDescent="0.3">
      <c r="A43" s="26" t="s">
        <v>59</v>
      </c>
      <c r="B43" s="26"/>
      <c r="C43" s="26"/>
      <c r="D43" s="26"/>
      <c r="E43" s="26"/>
      <c r="F43" s="26"/>
      <c r="G43" s="26"/>
      <c r="H43" s="26"/>
      <c r="I43" s="26"/>
      <c r="J43" s="27">
        <v>1041</v>
      </c>
      <c r="K43" s="27"/>
      <c r="L43" s="22">
        <v>40</v>
      </c>
      <c r="M43" s="22"/>
      <c r="N43" s="23">
        <v>33.984200000000001</v>
      </c>
      <c r="O43" s="23"/>
      <c r="P43" s="23">
        <f t="shared" si="0"/>
        <v>-6.0157999999999987</v>
      </c>
      <c r="Q43" s="22"/>
      <c r="R43" s="24">
        <f t="shared" si="2"/>
        <v>-0.15039499999999995</v>
      </c>
      <c r="S43" s="24"/>
      <c r="T43" s="22">
        <v>40</v>
      </c>
      <c r="U43" s="22"/>
      <c r="V43" s="23">
        <v>33.984200000000001</v>
      </c>
      <c r="W43" s="23"/>
      <c r="X43" s="23">
        <f t="shared" ref="X43:X45" si="4">V43-T43</f>
        <v>-6.0157999999999987</v>
      </c>
      <c r="Y43" s="22"/>
      <c r="Z43" s="24">
        <f t="shared" si="3"/>
        <v>-0.15039499999999995</v>
      </c>
      <c r="AA43" s="24"/>
    </row>
    <row r="44" spans="1:27" s="13" customFormat="1" ht="18.75" x14ac:dyDescent="0.3">
      <c r="A44" s="26" t="s">
        <v>60</v>
      </c>
      <c r="B44" s="26"/>
      <c r="C44" s="26"/>
      <c r="D44" s="26"/>
      <c r="E44" s="26"/>
      <c r="F44" s="26"/>
      <c r="G44" s="26"/>
      <c r="H44" s="26"/>
      <c r="I44" s="26"/>
      <c r="J44" s="27">
        <v>1042</v>
      </c>
      <c r="K44" s="27"/>
      <c r="L44" s="22">
        <v>3</v>
      </c>
      <c r="M44" s="22"/>
      <c r="N44" s="23">
        <f>1.018+1.154+0.624</f>
        <v>2.7959999999999998</v>
      </c>
      <c r="O44" s="23"/>
      <c r="P44" s="23">
        <f t="shared" ref="P44:P45" si="5">N44-L44</f>
        <v>-0.20400000000000018</v>
      </c>
      <c r="Q44" s="22"/>
      <c r="R44" s="24">
        <f t="shared" si="2"/>
        <v>-6.800000000000006E-2</v>
      </c>
      <c r="S44" s="24"/>
      <c r="T44" s="22">
        <v>3</v>
      </c>
      <c r="U44" s="22"/>
      <c r="V44" s="23">
        <f>1.018+1.154+0.624</f>
        <v>2.7959999999999998</v>
      </c>
      <c r="W44" s="23"/>
      <c r="X44" s="23">
        <f t="shared" si="4"/>
        <v>-0.20400000000000018</v>
      </c>
      <c r="Y44" s="22"/>
      <c r="Z44" s="24">
        <f t="shared" si="3"/>
        <v>-6.800000000000006E-2</v>
      </c>
      <c r="AA44" s="24"/>
    </row>
    <row r="45" spans="1:27" s="13" customFormat="1" ht="18.75" x14ac:dyDescent="0.3">
      <c r="A45" s="26" t="s">
        <v>61</v>
      </c>
      <c r="B45" s="26"/>
      <c r="C45" s="26"/>
      <c r="D45" s="26"/>
      <c r="E45" s="26"/>
      <c r="F45" s="26"/>
      <c r="G45" s="26"/>
      <c r="H45" s="26"/>
      <c r="I45" s="26"/>
      <c r="J45" s="27">
        <v>1043</v>
      </c>
      <c r="K45" s="27"/>
      <c r="L45" s="22">
        <v>200</v>
      </c>
      <c r="M45" s="22"/>
      <c r="N45" s="23">
        <v>229.92160000000001</v>
      </c>
      <c r="O45" s="23"/>
      <c r="P45" s="23">
        <f t="shared" si="5"/>
        <v>29.921600000000012</v>
      </c>
      <c r="Q45" s="22"/>
      <c r="R45" s="24">
        <f t="shared" ref="R45" si="6">N45/L45-1</f>
        <v>0.14960799999999996</v>
      </c>
      <c r="S45" s="24"/>
      <c r="T45" s="22">
        <v>200</v>
      </c>
      <c r="U45" s="22"/>
      <c r="V45" s="23">
        <v>229.92160000000001</v>
      </c>
      <c r="W45" s="23"/>
      <c r="X45" s="23">
        <f t="shared" si="4"/>
        <v>29.921600000000012</v>
      </c>
      <c r="Y45" s="22"/>
      <c r="Z45" s="24">
        <f t="shared" si="3"/>
        <v>0.14960799999999996</v>
      </c>
      <c r="AA45" s="24"/>
    </row>
    <row r="46" spans="1:27" s="13" customFormat="1" ht="18.75" x14ac:dyDescent="0.3">
      <c r="A46" s="29" t="s">
        <v>62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s="13" customFormat="1" ht="18.75" x14ac:dyDescent="0.3">
      <c r="A47" s="28" t="s">
        <v>63</v>
      </c>
      <c r="B47" s="28"/>
      <c r="C47" s="28"/>
      <c r="D47" s="28"/>
      <c r="E47" s="28"/>
      <c r="F47" s="28"/>
      <c r="G47" s="28"/>
      <c r="H47" s="28"/>
      <c r="I47" s="28"/>
      <c r="J47" s="22">
        <v>1050</v>
      </c>
      <c r="K47" s="22"/>
      <c r="L47" s="22">
        <v>20725.400000000001</v>
      </c>
      <c r="M47" s="22"/>
      <c r="N47" s="23">
        <v>20920.568469999998</v>
      </c>
      <c r="O47" s="23"/>
      <c r="P47" s="23">
        <f t="shared" ref="P47" si="7">N47-L47</f>
        <v>195.16846999999689</v>
      </c>
      <c r="Q47" s="22"/>
      <c r="R47" s="24">
        <f t="shared" ref="R47" si="8">N47/L47-1</f>
        <v>9.4168734982194024E-3</v>
      </c>
      <c r="S47" s="24"/>
      <c r="T47" s="22">
        <v>20725.400000000001</v>
      </c>
      <c r="U47" s="22"/>
      <c r="V47" s="22">
        <v>20920.568469999998</v>
      </c>
      <c r="W47" s="22"/>
      <c r="X47" s="23">
        <f t="shared" ref="X47:X51" si="9">V47-T47</f>
        <v>195.16846999999689</v>
      </c>
      <c r="Y47" s="22"/>
      <c r="Z47" s="24">
        <f t="shared" ref="Z47:Z50" si="10">V47/T47-1</f>
        <v>9.4168734982194024E-3</v>
      </c>
      <c r="AA47" s="24"/>
    </row>
    <row r="48" spans="1:27" s="13" customFormat="1" ht="18.75" x14ac:dyDescent="0.3">
      <c r="A48" s="26" t="s">
        <v>64</v>
      </c>
      <c r="B48" s="26"/>
      <c r="C48" s="26"/>
      <c r="D48" s="26"/>
      <c r="E48" s="26"/>
      <c r="F48" s="26"/>
      <c r="G48" s="26"/>
      <c r="H48" s="26"/>
      <c r="I48" s="26"/>
      <c r="J48" s="22">
        <v>1060</v>
      </c>
      <c r="K48" s="22"/>
      <c r="L48" s="22">
        <v>4518.8</v>
      </c>
      <c r="M48" s="22"/>
      <c r="N48" s="23">
        <v>4624.6119699999999</v>
      </c>
      <c r="O48" s="23"/>
      <c r="P48" s="23">
        <f t="shared" ref="P48" si="11">N48-L48</f>
        <v>105.81196999999975</v>
      </c>
      <c r="Q48" s="22"/>
      <c r="R48" s="24">
        <f t="shared" ref="R48" si="12">N48/L48-1</f>
        <v>2.3415944498539343E-2</v>
      </c>
      <c r="S48" s="24"/>
      <c r="T48" s="22">
        <v>4518.8</v>
      </c>
      <c r="U48" s="22"/>
      <c r="V48" s="22">
        <v>4624.6119699999999</v>
      </c>
      <c r="W48" s="22"/>
      <c r="X48" s="23">
        <f t="shared" si="9"/>
        <v>105.81196999999975</v>
      </c>
      <c r="Y48" s="22"/>
      <c r="Z48" s="24">
        <f t="shared" si="10"/>
        <v>2.3415944498539343E-2</v>
      </c>
      <c r="AA48" s="24"/>
    </row>
    <row r="49" spans="1:27" s="13" customFormat="1" ht="18.75" x14ac:dyDescent="0.3">
      <c r="A49" s="26" t="s">
        <v>65</v>
      </c>
      <c r="B49" s="26"/>
      <c r="C49" s="26"/>
      <c r="D49" s="26"/>
      <c r="E49" s="26"/>
      <c r="F49" s="26"/>
      <c r="G49" s="26"/>
      <c r="H49" s="26"/>
      <c r="I49" s="26"/>
      <c r="J49" s="22">
        <v>1070</v>
      </c>
      <c r="K49" s="22"/>
      <c r="L49" s="22">
        <v>958.09999999999991</v>
      </c>
      <c r="M49" s="22"/>
      <c r="N49" s="23">
        <f>34.629+637.43425+229.921</f>
        <v>901.98424999999997</v>
      </c>
      <c r="O49" s="23"/>
      <c r="P49" s="23">
        <f t="shared" ref="P49:P50" si="13">N49-L49</f>
        <v>-56.115749999999935</v>
      </c>
      <c r="Q49" s="22"/>
      <c r="R49" s="24">
        <f t="shared" ref="R49:R50" si="14">N49/L49-1</f>
        <v>-5.8569825696691336E-2</v>
      </c>
      <c r="S49" s="24"/>
      <c r="T49" s="22">
        <v>958.09999999999991</v>
      </c>
      <c r="U49" s="22"/>
      <c r="V49" s="23">
        <f>661.94609</f>
        <v>661.94609000000003</v>
      </c>
      <c r="W49" s="23"/>
      <c r="X49" s="23">
        <f t="shared" si="9"/>
        <v>-296.15390999999988</v>
      </c>
      <c r="Y49" s="22"/>
      <c r="Z49" s="24">
        <f t="shared" si="10"/>
        <v>-0.3091054274084124</v>
      </c>
      <c r="AA49" s="24"/>
    </row>
    <row r="50" spans="1:27" s="13" customFormat="1" ht="18.75" x14ac:dyDescent="0.3">
      <c r="A50" s="26" t="s">
        <v>66</v>
      </c>
      <c r="B50" s="26"/>
      <c r="C50" s="26"/>
      <c r="D50" s="26"/>
      <c r="E50" s="26"/>
      <c r="F50" s="26"/>
      <c r="G50" s="26"/>
      <c r="H50" s="26"/>
      <c r="I50" s="26"/>
      <c r="J50" s="22">
        <v>1080</v>
      </c>
      <c r="K50" s="22"/>
      <c r="L50" s="22">
        <v>950</v>
      </c>
      <c r="M50" s="22"/>
      <c r="N50" s="23">
        <f>866.4+134.75741</f>
        <v>1001.15741</v>
      </c>
      <c r="O50" s="23"/>
      <c r="P50" s="23">
        <f t="shared" si="13"/>
        <v>51.157410000000027</v>
      </c>
      <c r="Q50" s="22"/>
      <c r="R50" s="24">
        <f t="shared" si="14"/>
        <v>5.3849905263158027E-2</v>
      </c>
      <c r="S50" s="24"/>
      <c r="T50" s="22">
        <v>950</v>
      </c>
      <c r="U50" s="22"/>
      <c r="V50" s="23">
        <v>1502.90326</v>
      </c>
      <c r="W50" s="23"/>
      <c r="X50" s="23">
        <f t="shared" si="9"/>
        <v>552.90326000000005</v>
      </c>
      <c r="Y50" s="22"/>
      <c r="Z50" s="24">
        <f t="shared" si="10"/>
        <v>0.58200343157894752</v>
      </c>
      <c r="AA50" s="24"/>
    </row>
    <row r="51" spans="1:27" s="13" customFormat="1" ht="18.75" x14ac:dyDescent="0.3">
      <c r="A51" s="26" t="s">
        <v>67</v>
      </c>
      <c r="B51" s="26"/>
      <c r="C51" s="26"/>
      <c r="D51" s="26"/>
      <c r="E51" s="26"/>
      <c r="F51" s="26"/>
      <c r="G51" s="26"/>
      <c r="H51" s="26"/>
      <c r="I51" s="26"/>
      <c r="J51" s="22">
        <v>1090</v>
      </c>
      <c r="K51" s="22"/>
      <c r="L51" s="22">
        <v>0</v>
      </c>
      <c r="M51" s="22"/>
      <c r="N51" s="22"/>
      <c r="O51" s="22"/>
      <c r="P51" s="23">
        <f t="shared" ref="P51" si="15">N51-L51</f>
        <v>0</v>
      </c>
      <c r="Q51" s="22"/>
      <c r="R51" s="24"/>
      <c r="S51" s="24"/>
      <c r="T51" s="22">
        <v>0</v>
      </c>
      <c r="U51" s="22"/>
      <c r="V51" s="22"/>
      <c r="W51" s="22"/>
      <c r="X51" s="23">
        <f t="shared" si="9"/>
        <v>0</v>
      </c>
      <c r="Y51" s="22"/>
      <c r="Z51" s="24"/>
      <c r="AA51" s="24"/>
    </row>
  </sheetData>
  <mergeCells count="209">
    <mergeCell ref="B17:H17"/>
    <mergeCell ref="I17:U17"/>
    <mergeCell ref="V17:Y17"/>
    <mergeCell ref="Z17:AA17"/>
    <mergeCell ref="B18:H18"/>
    <mergeCell ref="I18:U18"/>
    <mergeCell ref="V18:Y18"/>
    <mergeCell ref="Z18:AA18"/>
    <mergeCell ref="X10:Z10"/>
    <mergeCell ref="X11:Z11"/>
    <mergeCell ref="B15:H15"/>
    <mergeCell ref="I15:U15"/>
    <mergeCell ref="V15:AA15"/>
    <mergeCell ref="B16:H16"/>
    <mergeCell ref="I16:U16"/>
    <mergeCell ref="V16:Y16"/>
    <mergeCell ref="Z16:AA16"/>
    <mergeCell ref="B21:H21"/>
    <mergeCell ref="I21:U21"/>
    <mergeCell ref="V21:Y21"/>
    <mergeCell ref="Z21:AA21"/>
    <mergeCell ref="B22:H22"/>
    <mergeCell ref="I22:U22"/>
    <mergeCell ref="V22:Y22"/>
    <mergeCell ref="Z22:AA22"/>
    <mergeCell ref="B19:H19"/>
    <mergeCell ref="I19:U19"/>
    <mergeCell ref="V19:Y19"/>
    <mergeCell ref="Z19:AA19"/>
    <mergeCell ref="B20:H20"/>
    <mergeCell ref="I20:U20"/>
    <mergeCell ref="V20:Y20"/>
    <mergeCell ref="Z20:AA20"/>
    <mergeCell ref="B25:H25"/>
    <mergeCell ref="I25:U25"/>
    <mergeCell ref="V25:Y25"/>
    <mergeCell ref="Z25:AA25"/>
    <mergeCell ref="B26:H26"/>
    <mergeCell ref="I26:U26"/>
    <mergeCell ref="V26:Y26"/>
    <mergeCell ref="Z26:AA26"/>
    <mergeCell ref="B23:H23"/>
    <mergeCell ref="I23:U23"/>
    <mergeCell ref="V23:Y23"/>
    <mergeCell ref="Z23:AA23"/>
    <mergeCell ref="B24:H24"/>
    <mergeCell ref="I24:U24"/>
    <mergeCell ref="V24:Y24"/>
    <mergeCell ref="Z24:AA24"/>
    <mergeCell ref="G28:U28"/>
    <mergeCell ref="A30:I34"/>
    <mergeCell ref="J30:K34"/>
    <mergeCell ref="L30:S31"/>
    <mergeCell ref="T30:AA31"/>
    <mergeCell ref="L32:M34"/>
    <mergeCell ref="N32:O34"/>
    <mergeCell ref="P32:Q34"/>
    <mergeCell ref="R32:S34"/>
    <mergeCell ref="T32:U34"/>
    <mergeCell ref="V32:W34"/>
    <mergeCell ref="X32:Y34"/>
    <mergeCell ref="Z32:AA34"/>
    <mergeCell ref="A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36:AA36"/>
    <mergeCell ref="A37:AA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43:I43"/>
    <mergeCell ref="J43:K43"/>
    <mergeCell ref="L43:M43"/>
    <mergeCell ref="N43:O43"/>
    <mergeCell ref="P43:Q43"/>
    <mergeCell ref="A46:AA46"/>
    <mergeCell ref="R44:S44"/>
    <mergeCell ref="T44:U44"/>
    <mergeCell ref="V44:W44"/>
    <mergeCell ref="X44:Y44"/>
    <mergeCell ref="Z44:AA44"/>
    <mergeCell ref="R43:S43"/>
    <mergeCell ref="T43:U43"/>
    <mergeCell ref="V43:W43"/>
    <mergeCell ref="X43:Y43"/>
    <mergeCell ref="Z43:AA43"/>
    <mergeCell ref="A44:I44"/>
    <mergeCell ref="J44:K44"/>
    <mergeCell ref="L44:M44"/>
    <mergeCell ref="N44:O44"/>
    <mergeCell ref="P44:Q44"/>
    <mergeCell ref="T47:U47"/>
    <mergeCell ref="V47:W47"/>
    <mergeCell ref="X47:Y47"/>
    <mergeCell ref="Z47:AA47"/>
    <mergeCell ref="A48:I48"/>
    <mergeCell ref="J48:K48"/>
    <mergeCell ref="L48:M48"/>
    <mergeCell ref="N48:O48"/>
    <mergeCell ref="P48:Q48"/>
    <mergeCell ref="R48:S48"/>
    <mergeCell ref="A47:I47"/>
    <mergeCell ref="J47:K47"/>
    <mergeCell ref="L47:M47"/>
    <mergeCell ref="N47:O47"/>
    <mergeCell ref="P47:Q47"/>
    <mergeCell ref="R47:S47"/>
    <mergeCell ref="T48:U48"/>
    <mergeCell ref="V48:W48"/>
    <mergeCell ref="X48:Y48"/>
    <mergeCell ref="Z48:AA48"/>
    <mergeCell ref="A49:I49"/>
    <mergeCell ref="J49:K49"/>
    <mergeCell ref="L49:M49"/>
    <mergeCell ref="N49:O49"/>
    <mergeCell ref="P49:Q49"/>
    <mergeCell ref="R49:S49"/>
    <mergeCell ref="L51:M51"/>
    <mergeCell ref="N51:O51"/>
    <mergeCell ref="P51:Q51"/>
    <mergeCell ref="R51:S51"/>
    <mergeCell ref="T49:U49"/>
    <mergeCell ref="V49:W49"/>
    <mergeCell ref="X49:Y49"/>
    <mergeCell ref="Z49:AA49"/>
    <mergeCell ref="A50:I50"/>
    <mergeCell ref="J50:K50"/>
    <mergeCell ref="L50:M50"/>
    <mergeCell ref="N50:O50"/>
    <mergeCell ref="P50:Q50"/>
    <mergeCell ref="R50:S50"/>
    <mergeCell ref="F5:J5"/>
    <mergeCell ref="T45:U45"/>
    <mergeCell ref="V45:W45"/>
    <mergeCell ref="X45:Y45"/>
    <mergeCell ref="Z45:AA45"/>
    <mergeCell ref="U3:AA3"/>
    <mergeCell ref="Y7:AA7"/>
    <mergeCell ref="Y5:AA5"/>
    <mergeCell ref="T51:U51"/>
    <mergeCell ref="V51:W51"/>
    <mergeCell ref="X51:Y51"/>
    <mergeCell ref="Z51:AA51"/>
    <mergeCell ref="A45:I45"/>
    <mergeCell ref="J45:K45"/>
    <mergeCell ref="L45:M45"/>
    <mergeCell ref="N45:O45"/>
    <mergeCell ref="P45:Q45"/>
    <mergeCell ref="R45:S45"/>
    <mergeCell ref="T50:U50"/>
    <mergeCell ref="V50:W50"/>
    <mergeCell ref="X50:Y50"/>
    <mergeCell ref="Z50:AA50"/>
    <mergeCell ref="A51:I51"/>
    <mergeCell ref="J51:K51"/>
  </mergeCells>
  <pageMargins left="0.7" right="0.7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A37" workbookViewId="0">
      <selection activeCell="N23" sqref="N23:O23"/>
    </sheetView>
  </sheetViews>
  <sheetFormatPr defaultRowHeight="18.75" x14ac:dyDescent="0.3"/>
  <cols>
    <col min="1" max="16384" width="9.140625" style="13"/>
  </cols>
  <sheetData>
    <row r="1" spans="1:34" s="11" customFormat="1" x14ac:dyDescent="0.3">
      <c r="A1" s="38" t="s">
        <v>44</v>
      </c>
      <c r="B1" s="39"/>
      <c r="C1" s="39"/>
      <c r="D1" s="39"/>
      <c r="E1" s="39"/>
      <c r="F1" s="39"/>
      <c r="G1" s="39"/>
      <c r="H1" s="39"/>
      <c r="I1" s="40"/>
      <c r="J1" s="47" t="s">
        <v>45</v>
      </c>
      <c r="K1" s="47"/>
      <c r="L1" s="36" t="s">
        <v>46</v>
      </c>
      <c r="M1" s="36"/>
      <c r="N1" s="36"/>
      <c r="O1" s="36"/>
      <c r="P1" s="36"/>
      <c r="Q1" s="36"/>
      <c r="R1" s="36"/>
      <c r="S1" s="36"/>
      <c r="T1" s="36" t="s">
        <v>47</v>
      </c>
      <c r="U1" s="36"/>
      <c r="V1" s="36"/>
      <c r="W1" s="36"/>
      <c r="X1" s="36"/>
      <c r="Y1" s="36"/>
      <c r="Z1" s="36"/>
      <c r="AA1" s="36"/>
    </row>
    <row r="2" spans="1:34" s="11" customFormat="1" x14ac:dyDescent="0.3">
      <c r="A2" s="41"/>
      <c r="B2" s="42"/>
      <c r="C2" s="42"/>
      <c r="D2" s="42"/>
      <c r="E2" s="42"/>
      <c r="F2" s="42"/>
      <c r="G2" s="42"/>
      <c r="H2" s="42"/>
      <c r="I2" s="43"/>
      <c r="J2" s="47"/>
      <c r="K2" s="47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34" s="11" customFormat="1" ht="15" customHeight="1" x14ac:dyDescent="0.3">
      <c r="A3" s="41"/>
      <c r="B3" s="42"/>
      <c r="C3" s="42"/>
      <c r="D3" s="42"/>
      <c r="E3" s="42"/>
      <c r="F3" s="42"/>
      <c r="G3" s="42"/>
      <c r="H3" s="42"/>
      <c r="I3" s="43"/>
      <c r="J3" s="47"/>
      <c r="K3" s="47"/>
      <c r="L3" s="36" t="s">
        <v>48</v>
      </c>
      <c r="M3" s="36"/>
      <c r="N3" s="36" t="s">
        <v>49</v>
      </c>
      <c r="O3" s="36"/>
      <c r="P3" s="36" t="s">
        <v>50</v>
      </c>
      <c r="Q3" s="36"/>
      <c r="R3" s="36" t="s">
        <v>51</v>
      </c>
      <c r="S3" s="36"/>
      <c r="T3" s="36" t="s">
        <v>48</v>
      </c>
      <c r="U3" s="36"/>
      <c r="V3" s="36" t="s">
        <v>49</v>
      </c>
      <c r="W3" s="36"/>
      <c r="X3" s="36" t="s">
        <v>50</v>
      </c>
      <c r="Y3" s="36"/>
      <c r="Z3" s="36" t="s">
        <v>51</v>
      </c>
      <c r="AA3" s="36"/>
    </row>
    <row r="4" spans="1:34" s="11" customFormat="1" ht="1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7"/>
      <c r="K4" s="4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34" s="11" customFormat="1" ht="15" customHeight="1" x14ac:dyDescent="0.3">
      <c r="A5" s="44"/>
      <c r="B5" s="45"/>
      <c r="C5" s="45"/>
      <c r="D5" s="45"/>
      <c r="E5" s="45"/>
      <c r="F5" s="45"/>
      <c r="G5" s="45"/>
      <c r="H5" s="45"/>
      <c r="I5" s="46"/>
      <c r="J5" s="47"/>
      <c r="K5" s="4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34" s="12" customFormat="1" ht="15" customHeight="1" x14ac:dyDescent="0.25">
      <c r="A6" s="33">
        <v>1</v>
      </c>
      <c r="B6" s="33"/>
      <c r="C6" s="33"/>
      <c r="D6" s="33"/>
      <c r="E6" s="33"/>
      <c r="F6" s="33"/>
      <c r="G6" s="33"/>
      <c r="H6" s="33"/>
      <c r="I6" s="33"/>
      <c r="J6" s="33">
        <v>2</v>
      </c>
      <c r="K6" s="33"/>
      <c r="L6" s="33">
        <v>3</v>
      </c>
      <c r="M6" s="33"/>
      <c r="N6" s="33">
        <v>4</v>
      </c>
      <c r="O6" s="33"/>
      <c r="P6" s="33">
        <v>5</v>
      </c>
      <c r="Q6" s="33"/>
      <c r="R6" s="33">
        <v>6</v>
      </c>
      <c r="S6" s="33"/>
      <c r="T6" s="33">
        <v>7</v>
      </c>
      <c r="U6" s="33"/>
      <c r="V6" s="33">
        <v>8</v>
      </c>
      <c r="W6" s="33"/>
      <c r="X6" s="33">
        <v>9</v>
      </c>
      <c r="Y6" s="33"/>
      <c r="Z6" s="33">
        <v>10</v>
      </c>
      <c r="AA6" s="33"/>
    </row>
    <row r="7" spans="1:34" s="14" customFormat="1" x14ac:dyDescent="0.3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5">
        <v>1100</v>
      </c>
      <c r="K7" s="65"/>
      <c r="L7" s="65">
        <v>800</v>
      </c>
      <c r="M7" s="65"/>
      <c r="N7" s="66">
        <f>568.94543-34.629+53.395+16.106+142.301</f>
        <v>746.11842999999999</v>
      </c>
      <c r="O7" s="66"/>
      <c r="P7" s="23">
        <f t="shared" ref="P7" si="0">N7-L7</f>
        <v>-53.881570000000011</v>
      </c>
      <c r="Q7" s="22"/>
      <c r="R7" s="24">
        <f t="shared" ref="R7" si="1">N7/L7-1</f>
        <v>-6.7351962499999973E-2</v>
      </c>
      <c r="S7" s="24"/>
      <c r="T7" s="65">
        <v>800</v>
      </c>
      <c r="U7" s="65"/>
      <c r="V7" s="66">
        <v>714.84799999999996</v>
      </c>
      <c r="W7" s="66"/>
      <c r="X7" s="23">
        <f t="shared" ref="X7:X14" si="2">V7-T7</f>
        <v>-85.152000000000044</v>
      </c>
      <c r="Y7" s="22"/>
      <c r="Z7" s="24">
        <f t="shared" ref="Z7" si="3">V7/T7-1</f>
        <v>-0.10644000000000009</v>
      </c>
      <c r="AA7" s="24"/>
    </row>
    <row r="8" spans="1:34" s="14" customFormat="1" x14ac:dyDescent="0.3">
      <c r="A8" s="68" t="s">
        <v>69</v>
      </c>
      <c r="B8" s="68"/>
      <c r="C8" s="68"/>
      <c r="D8" s="68"/>
      <c r="E8" s="68"/>
      <c r="F8" s="68"/>
      <c r="G8" s="68"/>
      <c r="H8" s="68"/>
      <c r="I8" s="68"/>
      <c r="J8" s="65">
        <v>1110</v>
      </c>
      <c r="K8" s="65"/>
      <c r="L8" s="65">
        <v>0</v>
      </c>
      <c r="M8" s="65"/>
      <c r="N8" s="65">
        <v>0</v>
      </c>
      <c r="O8" s="65"/>
      <c r="P8" s="23">
        <f t="shared" ref="P8:P14" si="4">N8-L8</f>
        <v>0</v>
      </c>
      <c r="Q8" s="22"/>
      <c r="R8" s="24"/>
      <c r="S8" s="24"/>
      <c r="T8" s="65">
        <v>0</v>
      </c>
      <c r="U8" s="65"/>
      <c r="V8" s="65">
        <v>0</v>
      </c>
      <c r="W8" s="65"/>
      <c r="X8" s="23">
        <f t="shared" si="2"/>
        <v>0</v>
      </c>
      <c r="Y8" s="22"/>
      <c r="Z8" s="24"/>
      <c r="AA8" s="24"/>
    </row>
    <row r="9" spans="1:34" s="14" customFormat="1" x14ac:dyDescent="0.3">
      <c r="A9" s="68" t="s">
        <v>70</v>
      </c>
      <c r="B9" s="68"/>
      <c r="C9" s="68"/>
      <c r="D9" s="68"/>
      <c r="E9" s="68"/>
      <c r="F9" s="68"/>
      <c r="G9" s="68"/>
      <c r="H9" s="68"/>
      <c r="I9" s="68"/>
      <c r="J9" s="65">
        <v>1120</v>
      </c>
      <c r="K9" s="65"/>
      <c r="L9" s="65">
        <v>1343.9</v>
      </c>
      <c r="M9" s="65"/>
      <c r="N9" s="66">
        <v>1114.6563100000001</v>
      </c>
      <c r="O9" s="66"/>
      <c r="P9" s="23">
        <f t="shared" si="4"/>
        <v>-229.24369000000002</v>
      </c>
      <c r="Q9" s="22"/>
      <c r="R9" s="24">
        <f t="shared" ref="R9:R14" si="5">N9/L9-1</f>
        <v>-0.17058091375846418</v>
      </c>
      <c r="S9" s="24"/>
      <c r="T9" s="65">
        <v>1343.9</v>
      </c>
      <c r="U9" s="65"/>
      <c r="V9" s="66">
        <v>1114.6563100000001</v>
      </c>
      <c r="W9" s="66"/>
      <c r="X9" s="23">
        <f t="shared" si="2"/>
        <v>-229.24369000000002</v>
      </c>
      <c r="Y9" s="22"/>
      <c r="Z9" s="24">
        <f t="shared" ref="Z9:Z14" si="6">V9/T9-1</f>
        <v>-0.17058091375846418</v>
      </c>
      <c r="AA9" s="24"/>
    </row>
    <row r="10" spans="1:34" s="14" customFormat="1" x14ac:dyDescent="0.3">
      <c r="A10" s="68" t="s">
        <v>71</v>
      </c>
      <c r="B10" s="68"/>
      <c r="C10" s="68"/>
      <c r="D10" s="68"/>
      <c r="E10" s="68"/>
      <c r="F10" s="68"/>
      <c r="G10" s="68"/>
      <c r="H10" s="68"/>
      <c r="I10" s="68"/>
      <c r="J10" s="65">
        <v>1121</v>
      </c>
      <c r="K10" s="65"/>
      <c r="L10" s="65">
        <v>281.3</v>
      </c>
      <c r="M10" s="65"/>
      <c r="N10" s="73">
        <v>233.77334999999999</v>
      </c>
      <c r="O10" s="74"/>
      <c r="P10" s="23">
        <f t="shared" si="4"/>
        <v>-47.526650000000018</v>
      </c>
      <c r="Q10" s="22"/>
      <c r="R10" s="24">
        <f t="shared" si="5"/>
        <v>-0.16895360824742278</v>
      </c>
      <c r="S10" s="24"/>
      <c r="T10" s="65">
        <v>281.3</v>
      </c>
      <c r="U10" s="65"/>
      <c r="V10" s="73">
        <v>233.77334999999999</v>
      </c>
      <c r="W10" s="74"/>
      <c r="X10" s="23">
        <f t="shared" si="2"/>
        <v>-47.526650000000018</v>
      </c>
      <c r="Y10" s="22"/>
      <c r="Z10" s="24">
        <f t="shared" si="6"/>
        <v>-0.16895360824742278</v>
      </c>
      <c r="AA10" s="24"/>
      <c r="AG10" s="67"/>
      <c r="AH10" s="67"/>
    </row>
    <row r="11" spans="1:34" s="14" customFormat="1" x14ac:dyDescent="0.3">
      <c r="A11" s="68" t="s">
        <v>72</v>
      </c>
      <c r="B11" s="68"/>
      <c r="C11" s="68"/>
      <c r="D11" s="68"/>
      <c r="E11" s="68"/>
      <c r="F11" s="68"/>
      <c r="G11" s="68"/>
      <c r="H11" s="68"/>
      <c r="I11" s="68"/>
      <c r="J11" s="65">
        <v>1122</v>
      </c>
      <c r="K11" s="65"/>
      <c r="L11" s="65">
        <v>13</v>
      </c>
      <c r="M11" s="65"/>
      <c r="N11" s="73">
        <v>13.770720000000001</v>
      </c>
      <c r="O11" s="74"/>
      <c r="P11" s="23">
        <f t="shared" si="4"/>
        <v>0.77072000000000074</v>
      </c>
      <c r="Q11" s="22"/>
      <c r="R11" s="24">
        <f t="shared" si="5"/>
        <v>5.9286153846153988E-2</v>
      </c>
      <c r="S11" s="24"/>
      <c r="T11" s="65">
        <v>13</v>
      </c>
      <c r="U11" s="65"/>
      <c r="V11" s="73">
        <v>13.770720000000001</v>
      </c>
      <c r="W11" s="74"/>
      <c r="X11" s="23">
        <f t="shared" si="2"/>
        <v>0.77072000000000074</v>
      </c>
      <c r="Y11" s="22"/>
      <c r="Z11" s="24">
        <f t="shared" si="6"/>
        <v>5.9286153846153988E-2</v>
      </c>
      <c r="AA11" s="24"/>
      <c r="AG11" s="67"/>
      <c r="AH11" s="67"/>
    </row>
    <row r="12" spans="1:34" s="14" customFormat="1" x14ac:dyDescent="0.3">
      <c r="A12" s="68" t="s">
        <v>73</v>
      </c>
      <c r="B12" s="68"/>
      <c r="C12" s="68"/>
      <c r="D12" s="68"/>
      <c r="E12" s="68"/>
      <c r="F12" s="68"/>
      <c r="G12" s="68"/>
      <c r="H12" s="68"/>
      <c r="I12" s="68"/>
      <c r="J12" s="65">
        <v>1123</v>
      </c>
      <c r="K12" s="65"/>
      <c r="L12" s="65">
        <v>390.2</v>
      </c>
      <c r="M12" s="65"/>
      <c r="N12" s="73">
        <v>371.98725999999999</v>
      </c>
      <c r="O12" s="74"/>
      <c r="P12" s="23">
        <f t="shared" si="4"/>
        <v>-18.212739999999997</v>
      </c>
      <c r="Q12" s="22"/>
      <c r="R12" s="24">
        <f t="shared" si="5"/>
        <v>-4.6675397232188609E-2</v>
      </c>
      <c r="S12" s="24"/>
      <c r="T12" s="65">
        <v>390.2</v>
      </c>
      <c r="U12" s="65"/>
      <c r="V12" s="73">
        <v>371.98725999999999</v>
      </c>
      <c r="W12" s="74"/>
      <c r="X12" s="23">
        <f t="shared" si="2"/>
        <v>-18.212739999999997</v>
      </c>
      <c r="Y12" s="22"/>
      <c r="Z12" s="24">
        <f t="shared" si="6"/>
        <v>-4.6675397232188609E-2</v>
      </c>
      <c r="AA12" s="24"/>
      <c r="AG12" s="67"/>
      <c r="AH12" s="67"/>
    </row>
    <row r="13" spans="1:34" s="14" customFormat="1" x14ac:dyDescent="0.3">
      <c r="A13" s="68" t="s">
        <v>74</v>
      </c>
      <c r="B13" s="68"/>
      <c r="C13" s="68"/>
      <c r="D13" s="68"/>
      <c r="E13" s="68"/>
      <c r="F13" s="68"/>
      <c r="G13" s="68"/>
      <c r="H13" s="68"/>
      <c r="I13" s="68"/>
      <c r="J13" s="65">
        <v>1124</v>
      </c>
      <c r="K13" s="65"/>
      <c r="L13" s="65">
        <v>530.20000000000005</v>
      </c>
      <c r="M13" s="65"/>
      <c r="N13" s="73">
        <v>357.09017999999998</v>
      </c>
      <c r="O13" s="74"/>
      <c r="P13" s="23">
        <f t="shared" si="4"/>
        <v>-173.10982000000007</v>
      </c>
      <c r="Q13" s="22"/>
      <c r="R13" s="24">
        <f t="shared" si="5"/>
        <v>-0.32649909468125249</v>
      </c>
      <c r="S13" s="24"/>
      <c r="T13" s="65">
        <v>530.20000000000005</v>
      </c>
      <c r="U13" s="65"/>
      <c r="V13" s="73">
        <v>357.09017999999998</v>
      </c>
      <c r="W13" s="74"/>
      <c r="X13" s="23">
        <f t="shared" si="2"/>
        <v>-173.10982000000007</v>
      </c>
      <c r="Y13" s="22"/>
      <c r="Z13" s="24">
        <f t="shared" si="6"/>
        <v>-0.32649909468125249</v>
      </c>
      <c r="AA13" s="24"/>
      <c r="AG13" s="67"/>
      <c r="AH13" s="67"/>
    </row>
    <row r="14" spans="1:34" s="14" customFormat="1" x14ac:dyDescent="0.3">
      <c r="A14" s="68" t="s">
        <v>75</v>
      </c>
      <c r="B14" s="68"/>
      <c r="C14" s="68"/>
      <c r="D14" s="68"/>
      <c r="E14" s="68"/>
      <c r="F14" s="68"/>
      <c r="G14" s="68"/>
      <c r="H14" s="68"/>
      <c r="I14" s="68"/>
      <c r="J14" s="65">
        <v>1125</v>
      </c>
      <c r="K14" s="65"/>
      <c r="L14" s="65">
        <v>129.19999999999999</v>
      </c>
      <c r="M14" s="65"/>
      <c r="N14" s="73">
        <v>138.03479999999999</v>
      </c>
      <c r="O14" s="74"/>
      <c r="P14" s="23">
        <f t="shared" si="4"/>
        <v>8.8348000000000013</v>
      </c>
      <c r="Q14" s="22"/>
      <c r="R14" s="24">
        <f t="shared" si="5"/>
        <v>6.8380804953560359E-2</v>
      </c>
      <c r="S14" s="24"/>
      <c r="T14" s="65">
        <v>129.19999999999999</v>
      </c>
      <c r="U14" s="65"/>
      <c r="V14" s="73">
        <v>138.03479999999999</v>
      </c>
      <c r="W14" s="74"/>
      <c r="X14" s="23">
        <f t="shared" si="2"/>
        <v>8.8348000000000013</v>
      </c>
      <c r="Y14" s="22"/>
      <c r="Z14" s="24">
        <f t="shared" si="6"/>
        <v>6.8380804953560359E-2</v>
      </c>
      <c r="AA14" s="24"/>
      <c r="AG14" s="67"/>
      <c r="AH14" s="67"/>
    </row>
    <row r="15" spans="1:34" s="14" customFormat="1" ht="17.25" x14ac:dyDescent="0.3">
      <c r="A15" s="68" t="s">
        <v>76</v>
      </c>
      <c r="B15" s="68"/>
      <c r="C15" s="68"/>
      <c r="D15" s="68"/>
      <c r="E15" s="68"/>
      <c r="F15" s="68"/>
      <c r="G15" s="68"/>
      <c r="H15" s="68"/>
      <c r="I15" s="68"/>
      <c r="J15" s="65">
        <v>1126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34" s="14" customFormat="1" ht="18.75" customHeight="1" x14ac:dyDescent="0.3">
      <c r="A16" s="70" t="s">
        <v>77</v>
      </c>
      <c r="B16" s="71"/>
      <c r="C16" s="71"/>
      <c r="D16" s="71"/>
      <c r="E16" s="71"/>
      <c r="F16" s="71"/>
      <c r="G16" s="71"/>
      <c r="H16" s="71"/>
      <c r="I16" s="72"/>
      <c r="J16" s="65">
        <v>1130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s="14" customFormat="1" ht="17.25" x14ac:dyDescent="0.3">
      <c r="A17" s="68" t="s">
        <v>78</v>
      </c>
      <c r="B17" s="68"/>
      <c r="C17" s="68"/>
      <c r="D17" s="68"/>
      <c r="E17" s="68"/>
      <c r="F17" s="68"/>
      <c r="G17" s="68"/>
      <c r="H17" s="68"/>
      <c r="I17" s="68"/>
      <c r="J17" s="65">
        <v>1140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s="14" customFormat="1" ht="17.25" x14ac:dyDescent="0.3">
      <c r="A18" s="68" t="s">
        <v>79</v>
      </c>
      <c r="B18" s="68"/>
      <c r="C18" s="68"/>
      <c r="D18" s="68"/>
      <c r="E18" s="68"/>
      <c r="F18" s="68"/>
      <c r="G18" s="68"/>
      <c r="H18" s="68"/>
      <c r="I18" s="68"/>
      <c r="J18" s="65">
        <v>1150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s="14" customFormat="1" ht="17.25" x14ac:dyDescent="0.3">
      <c r="A19" s="68" t="s">
        <v>80</v>
      </c>
      <c r="B19" s="68"/>
      <c r="C19" s="68"/>
      <c r="D19" s="68"/>
      <c r="E19" s="68"/>
      <c r="F19" s="68"/>
      <c r="G19" s="68"/>
      <c r="H19" s="68"/>
      <c r="I19" s="68"/>
      <c r="J19" s="65">
        <v>1160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7" s="14" customFormat="1" ht="17.25" x14ac:dyDescent="0.3">
      <c r="A20" s="68" t="s">
        <v>81</v>
      </c>
      <c r="B20" s="68"/>
      <c r="C20" s="68"/>
      <c r="D20" s="68"/>
      <c r="E20" s="68"/>
      <c r="F20" s="68"/>
      <c r="G20" s="68"/>
      <c r="H20" s="68"/>
      <c r="I20" s="68"/>
      <c r="J20" s="65">
        <v>1170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s="14" customFormat="1" ht="17.25" x14ac:dyDescent="0.3">
      <c r="A21" s="68" t="s">
        <v>82</v>
      </c>
      <c r="B21" s="68"/>
      <c r="C21" s="68"/>
      <c r="D21" s="68"/>
      <c r="E21" s="68"/>
      <c r="F21" s="68"/>
      <c r="G21" s="68"/>
      <c r="H21" s="68"/>
      <c r="I21" s="68"/>
      <c r="J21" s="65">
        <v>1171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s="14" customFormat="1" x14ac:dyDescent="0.3">
      <c r="A22" s="68" t="s">
        <v>83</v>
      </c>
      <c r="B22" s="68"/>
      <c r="C22" s="68"/>
      <c r="D22" s="68"/>
      <c r="E22" s="68"/>
      <c r="F22" s="68"/>
      <c r="G22" s="68"/>
      <c r="H22" s="68"/>
      <c r="I22" s="68"/>
      <c r="J22" s="65">
        <v>1180</v>
      </c>
      <c r="K22" s="65"/>
      <c r="L22" s="65">
        <v>1379.4</v>
      </c>
      <c r="M22" s="65"/>
      <c r="N22" s="65">
        <v>914.8</v>
      </c>
      <c r="O22" s="65"/>
      <c r="P22" s="23">
        <f t="shared" ref="P22" si="7">N22-L22</f>
        <v>-464.60000000000014</v>
      </c>
      <c r="Q22" s="22"/>
      <c r="R22" s="24">
        <f t="shared" ref="R22" si="8">N22/L22-1</f>
        <v>-0.33681310714803547</v>
      </c>
      <c r="S22" s="24"/>
      <c r="T22" s="65">
        <v>1379.4</v>
      </c>
      <c r="U22" s="65"/>
      <c r="V22" s="65">
        <v>914.8</v>
      </c>
      <c r="W22" s="65"/>
      <c r="X22" s="23">
        <f t="shared" ref="X22:X25" si="9">V22-T22</f>
        <v>-464.60000000000014</v>
      </c>
      <c r="Y22" s="22"/>
      <c r="Z22" s="24">
        <f t="shared" ref="Z22:Z25" si="10">V22/T22-1</f>
        <v>-0.33681310714803547</v>
      </c>
      <c r="AA22" s="24"/>
    </row>
    <row r="23" spans="1:27" s="14" customFormat="1" x14ac:dyDescent="0.3">
      <c r="A23" s="68" t="s">
        <v>84</v>
      </c>
      <c r="B23" s="68"/>
      <c r="C23" s="68"/>
      <c r="D23" s="68"/>
      <c r="E23" s="68"/>
      <c r="F23" s="68"/>
      <c r="G23" s="68"/>
      <c r="H23" s="68"/>
      <c r="I23" s="68"/>
      <c r="J23" s="65">
        <v>1190</v>
      </c>
      <c r="K23" s="65"/>
      <c r="L23" s="65">
        <v>28743</v>
      </c>
      <c r="M23" s="65"/>
      <c r="N23" s="65">
        <v>29290.400000000001</v>
      </c>
      <c r="O23" s="65"/>
      <c r="P23" s="23">
        <f t="shared" ref="P23:P25" si="11">N23-L23</f>
        <v>547.40000000000146</v>
      </c>
      <c r="Q23" s="22"/>
      <c r="R23" s="24">
        <f t="shared" ref="R23:R25" si="12">N23/L23-1</f>
        <v>1.9044636955084737E-2</v>
      </c>
      <c r="S23" s="24"/>
      <c r="T23" s="65">
        <v>28743</v>
      </c>
      <c r="U23" s="65"/>
      <c r="V23" s="65">
        <v>29290.400000000001</v>
      </c>
      <c r="W23" s="65"/>
      <c r="X23" s="23">
        <f t="shared" si="9"/>
        <v>547.40000000000146</v>
      </c>
      <c r="Y23" s="22"/>
      <c r="Z23" s="24">
        <f t="shared" si="10"/>
        <v>1.9044636955084737E-2</v>
      </c>
      <c r="AA23" s="24"/>
    </row>
    <row r="24" spans="1:27" s="14" customFormat="1" x14ac:dyDescent="0.3">
      <c r="A24" s="68" t="s">
        <v>85</v>
      </c>
      <c r="B24" s="68"/>
      <c r="C24" s="68"/>
      <c r="D24" s="68"/>
      <c r="E24" s="68"/>
      <c r="F24" s="68"/>
      <c r="G24" s="68"/>
      <c r="H24" s="68"/>
      <c r="I24" s="68"/>
      <c r="J24" s="65">
        <v>1200</v>
      </c>
      <c r="K24" s="65"/>
      <c r="L24" s="65">
        <v>29296.2</v>
      </c>
      <c r="M24" s="65"/>
      <c r="N24" s="65">
        <v>29309.1</v>
      </c>
      <c r="O24" s="65"/>
      <c r="P24" s="23">
        <f t="shared" si="11"/>
        <v>12.899999999997817</v>
      </c>
      <c r="Q24" s="22"/>
      <c r="R24" s="24">
        <f t="shared" si="12"/>
        <v>4.4033014520650227E-4</v>
      </c>
      <c r="S24" s="24"/>
      <c r="T24" s="65">
        <v>29296.2</v>
      </c>
      <c r="U24" s="65"/>
      <c r="V24" s="65">
        <v>29309.1</v>
      </c>
      <c r="W24" s="65"/>
      <c r="X24" s="23">
        <f t="shared" si="9"/>
        <v>12.899999999997817</v>
      </c>
      <c r="Y24" s="22"/>
      <c r="Z24" s="24">
        <f t="shared" si="10"/>
        <v>4.4033014520650227E-4</v>
      </c>
      <c r="AA24" s="24"/>
    </row>
    <row r="25" spans="1:27" s="14" customFormat="1" x14ac:dyDescent="0.3">
      <c r="A25" s="68" t="s">
        <v>86</v>
      </c>
      <c r="B25" s="68"/>
      <c r="C25" s="68"/>
      <c r="D25" s="68"/>
      <c r="E25" s="68"/>
      <c r="F25" s="68"/>
      <c r="G25" s="68"/>
      <c r="H25" s="68"/>
      <c r="I25" s="68"/>
      <c r="J25" s="65">
        <v>1210</v>
      </c>
      <c r="K25" s="65"/>
      <c r="L25" s="65">
        <v>-553.20000000000073</v>
      </c>
      <c r="M25" s="65"/>
      <c r="N25" s="65">
        <f>N23-N24</f>
        <v>-18.69999999999709</v>
      </c>
      <c r="O25" s="65"/>
      <c r="P25" s="23">
        <f t="shared" si="11"/>
        <v>534.50000000000364</v>
      </c>
      <c r="Q25" s="22"/>
      <c r="R25" s="24">
        <f t="shared" si="12"/>
        <v>-0.96619667389732999</v>
      </c>
      <c r="S25" s="24"/>
      <c r="T25" s="65">
        <v>-553.20000000000073</v>
      </c>
      <c r="U25" s="65"/>
      <c r="V25" s="65">
        <f>V23-V24</f>
        <v>-18.69999999999709</v>
      </c>
      <c r="W25" s="65"/>
      <c r="X25" s="23">
        <f t="shared" si="9"/>
        <v>534.50000000000364</v>
      </c>
      <c r="Y25" s="22"/>
      <c r="Z25" s="24">
        <f t="shared" si="10"/>
        <v>-0.96619667389732999</v>
      </c>
      <c r="AA25" s="24"/>
    </row>
    <row r="26" spans="1:27" s="14" customFormat="1" ht="17.25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spans="1:27" s="14" customFormat="1" ht="17.25" x14ac:dyDescent="0.3">
      <c r="A27" s="69" t="s">
        <v>87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</row>
    <row r="28" spans="1:27" s="14" customFormat="1" ht="23.25" customHeight="1" x14ac:dyDescent="0.3">
      <c r="A28" s="70" t="s">
        <v>88</v>
      </c>
      <c r="B28" s="71"/>
      <c r="C28" s="71"/>
      <c r="D28" s="71"/>
      <c r="E28" s="71"/>
      <c r="F28" s="71"/>
      <c r="G28" s="71"/>
      <c r="H28" s="71"/>
      <c r="I28" s="72"/>
      <c r="J28" s="65">
        <v>2010</v>
      </c>
      <c r="K28" s="65"/>
      <c r="L28" s="65">
        <v>8</v>
      </c>
      <c r="M28" s="65"/>
      <c r="N28" s="65">
        <v>5.4690000000000003</v>
      </c>
      <c r="O28" s="65"/>
      <c r="P28" s="23">
        <f t="shared" ref="P28" si="13">N28-L28</f>
        <v>-2.5309999999999997</v>
      </c>
      <c r="Q28" s="22"/>
      <c r="R28" s="24">
        <f t="shared" ref="R28" si="14">N28/L28-1</f>
        <v>-0.31637499999999996</v>
      </c>
      <c r="S28" s="24"/>
      <c r="T28" s="65">
        <v>8</v>
      </c>
      <c r="U28" s="65"/>
      <c r="V28" s="65">
        <v>5.4690000000000003</v>
      </c>
      <c r="W28" s="65"/>
      <c r="X28" s="23">
        <f t="shared" ref="X28" si="15">V28-T28</f>
        <v>-2.5309999999999997</v>
      </c>
      <c r="Y28" s="22"/>
      <c r="Z28" s="24">
        <f t="shared" ref="Z28" si="16">V28/T28-1</f>
        <v>-0.31637499999999996</v>
      </c>
      <c r="AA28" s="24"/>
    </row>
    <row r="29" spans="1:27" s="14" customFormat="1" ht="17.25" x14ac:dyDescent="0.3">
      <c r="A29" s="68" t="s">
        <v>89</v>
      </c>
      <c r="B29" s="68"/>
      <c r="C29" s="68"/>
      <c r="D29" s="68"/>
      <c r="E29" s="68"/>
      <c r="F29" s="68"/>
      <c r="G29" s="68"/>
      <c r="H29" s="68"/>
      <c r="I29" s="68"/>
      <c r="J29" s="65">
        <v>2020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s="14" customFormat="1" ht="17.25" x14ac:dyDescent="0.3">
      <c r="A30" s="68" t="s">
        <v>90</v>
      </c>
      <c r="B30" s="68"/>
      <c r="C30" s="68"/>
      <c r="D30" s="68"/>
      <c r="E30" s="68"/>
      <c r="F30" s="68"/>
      <c r="G30" s="68"/>
      <c r="H30" s="68"/>
      <c r="I30" s="68"/>
      <c r="J30" s="65">
        <v>2030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s="14" customFormat="1" ht="17.25" x14ac:dyDescent="0.3">
      <c r="A31" s="68" t="s">
        <v>91</v>
      </c>
      <c r="B31" s="68"/>
      <c r="C31" s="68"/>
      <c r="D31" s="68"/>
      <c r="E31" s="68"/>
      <c r="F31" s="68"/>
      <c r="G31" s="68"/>
      <c r="H31" s="68"/>
      <c r="I31" s="68"/>
      <c r="J31" s="65">
        <v>2040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s="14" customFormat="1" ht="17.25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</row>
    <row r="33" spans="1:27" s="14" customFormat="1" ht="17.25" x14ac:dyDescent="0.3">
      <c r="A33" s="69" t="s">
        <v>92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spans="1:27" s="14" customFormat="1" ht="17.25" x14ac:dyDescent="0.3">
      <c r="A34" s="68" t="s">
        <v>93</v>
      </c>
      <c r="B34" s="68"/>
      <c r="C34" s="68"/>
      <c r="D34" s="68"/>
      <c r="E34" s="68"/>
      <c r="F34" s="68"/>
      <c r="G34" s="68"/>
      <c r="H34" s="68"/>
      <c r="I34" s="68"/>
      <c r="J34" s="65">
        <v>3010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s="14" customFormat="1" ht="37.5" customHeight="1" x14ac:dyDescent="0.3">
      <c r="A35" s="70" t="s">
        <v>94</v>
      </c>
      <c r="B35" s="71"/>
      <c r="C35" s="71"/>
      <c r="D35" s="71"/>
      <c r="E35" s="71"/>
      <c r="F35" s="71"/>
      <c r="G35" s="71"/>
      <c r="H35" s="71"/>
      <c r="I35" s="72"/>
      <c r="J35" s="65">
        <v>3011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14" customFormat="1" x14ac:dyDescent="0.3">
      <c r="A36" s="68" t="s">
        <v>95</v>
      </c>
      <c r="B36" s="68"/>
      <c r="C36" s="68"/>
      <c r="D36" s="68"/>
      <c r="E36" s="68"/>
      <c r="F36" s="68"/>
      <c r="G36" s="68"/>
      <c r="H36" s="68"/>
      <c r="I36" s="68"/>
      <c r="J36" s="65">
        <v>3020</v>
      </c>
      <c r="K36" s="65"/>
      <c r="L36" s="65">
        <v>604.70000000000005</v>
      </c>
      <c r="M36" s="65"/>
      <c r="N36" s="66">
        <f>SUM(N38:O42)</f>
        <v>511.45459999999997</v>
      </c>
      <c r="O36" s="65"/>
      <c r="P36" s="23">
        <f t="shared" ref="P36" si="17">N36-L36</f>
        <v>-93.245400000000075</v>
      </c>
      <c r="Q36" s="22"/>
      <c r="R36" s="24">
        <f t="shared" ref="R36" si="18">N36/L36-1</f>
        <v>-0.15420109145030603</v>
      </c>
      <c r="S36" s="24"/>
      <c r="T36" s="65">
        <v>604.70000000000005</v>
      </c>
      <c r="U36" s="65"/>
      <c r="V36" s="66">
        <f>SUM(V38:W42)</f>
        <v>511.45459999999997</v>
      </c>
      <c r="W36" s="65"/>
      <c r="X36" s="23">
        <f t="shared" ref="X36" si="19">V36-T36</f>
        <v>-93.245400000000075</v>
      </c>
      <c r="Y36" s="22"/>
      <c r="Z36" s="24">
        <f t="shared" ref="Z36" si="20">V36/T36-1</f>
        <v>-0.15420109145030603</v>
      </c>
      <c r="AA36" s="24"/>
    </row>
    <row r="37" spans="1:27" s="14" customFormat="1" ht="17.25" x14ac:dyDescent="0.3">
      <c r="A37" s="68" t="s">
        <v>96</v>
      </c>
      <c r="B37" s="68"/>
      <c r="C37" s="68"/>
      <c r="D37" s="68"/>
      <c r="E37" s="68"/>
      <c r="F37" s="68"/>
      <c r="G37" s="68"/>
      <c r="H37" s="68"/>
      <c r="I37" s="68"/>
      <c r="J37" s="65">
        <v>3021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s="14" customFormat="1" x14ac:dyDescent="0.3">
      <c r="A38" s="68" t="s">
        <v>97</v>
      </c>
      <c r="B38" s="68"/>
      <c r="C38" s="68"/>
      <c r="D38" s="68"/>
      <c r="E38" s="68"/>
      <c r="F38" s="68"/>
      <c r="G38" s="68"/>
      <c r="H38" s="68"/>
      <c r="I38" s="68"/>
      <c r="J38" s="65">
        <v>3022</v>
      </c>
      <c r="K38" s="65"/>
      <c r="L38" s="65">
        <v>402.7</v>
      </c>
      <c r="M38" s="65"/>
      <c r="N38" s="66">
        <f>475.6556+35.799</f>
        <v>511.45459999999997</v>
      </c>
      <c r="O38" s="66"/>
      <c r="P38" s="23">
        <f t="shared" ref="P38" si="21">N38-L38</f>
        <v>108.75459999999998</v>
      </c>
      <c r="Q38" s="22"/>
      <c r="R38" s="24">
        <f t="shared" ref="R38" si="22">N38/L38-1</f>
        <v>0.27006357089644895</v>
      </c>
      <c r="S38" s="24"/>
      <c r="T38" s="65">
        <v>402.7</v>
      </c>
      <c r="U38" s="65"/>
      <c r="V38" s="66">
        <f>475.6556+35.799</f>
        <v>511.45459999999997</v>
      </c>
      <c r="W38" s="66"/>
      <c r="X38" s="23">
        <f t="shared" ref="X38" si="23">V38-T38</f>
        <v>108.75459999999998</v>
      </c>
      <c r="Y38" s="22"/>
      <c r="Z38" s="24">
        <f t="shared" ref="Z38" si="24">V38/T38-1</f>
        <v>0.27006357089644895</v>
      </c>
      <c r="AA38" s="24"/>
    </row>
    <row r="39" spans="1:27" s="14" customFormat="1" ht="17.25" x14ac:dyDescent="0.3">
      <c r="A39" s="68" t="s">
        <v>98</v>
      </c>
      <c r="B39" s="68"/>
      <c r="C39" s="68"/>
      <c r="D39" s="68"/>
      <c r="E39" s="68"/>
      <c r="F39" s="68"/>
      <c r="G39" s="68"/>
      <c r="H39" s="68"/>
      <c r="I39" s="68"/>
      <c r="J39" s="65">
        <v>3023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 s="14" customFormat="1" ht="31.5" customHeight="1" x14ac:dyDescent="0.3">
      <c r="A40" s="70" t="s">
        <v>99</v>
      </c>
      <c r="B40" s="71"/>
      <c r="C40" s="71"/>
      <c r="D40" s="71"/>
      <c r="E40" s="71"/>
      <c r="F40" s="71"/>
      <c r="G40" s="71"/>
      <c r="H40" s="71"/>
      <c r="I40" s="72"/>
      <c r="J40" s="65">
        <v>3024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1:27" s="14" customFormat="1" ht="17.25" x14ac:dyDescent="0.3">
      <c r="A41" s="68" t="s">
        <v>100</v>
      </c>
      <c r="B41" s="68"/>
      <c r="C41" s="68"/>
      <c r="D41" s="68"/>
      <c r="E41" s="68"/>
      <c r="F41" s="68"/>
      <c r="G41" s="68"/>
      <c r="H41" s="68"/>
      <c r="I41" s="68"/>
      <c r="J41" s="65">
        <v>3025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27" s="14" customFormat="1" x14ac:dyDescent="0.3">
      <c r="A42" s="68" t="s">
        <v>101</v>
      </c>
      <c r="B42" s="68"/>
      <c r="C42" s="68"/>
      <c r="D42" s="68"/>
      <c r="E42" s="68"/>
      <c r="F42" s="68"/>
      <c r="G42" s="68"/>
      <c r="H42" s="68"/>
      <c r="I42" s="68"/>
      <c r="J42" s="65">
        <v>3026</v>
      </c>
      <c r="K42" s="65"/>
      <c r="L42" s="65">
        <v>202</v>
      </c>
      <c r="M42" s="65"/>
      <c r="N42" s="65">
        <v>0</v>
      </c>
      <c r="O42" s="65"/>
      <c r="P42" s="23">
        <f t="shared" ref="P42" si="25">N42-L42</f>
        <v>-202</v>
      </c>
      <c r="Q42" s="22"/>
      <c r="R42" s="24">
        <f t="shared" ref="R42" si="26">N42/L42-1</f>
        <v>-1</v>
      </c>
      <c r="S42" s="24"/>
      <c r="T42" s="65">
        <v>202</v>
      </c>
      <c r="U42" s="65"/>
      <c r="V42" s="65">
        <v>0</v>
      </c>
      <c r="W42" s="65"/>
      <c r="X42" s="23">
        <f t="shared" ref="X42" si="27">V42-T42</f>
        <v>-202</v>
      </c>
      <c r="Y42" s="22"/>
      <c r="Z42" s="24">
        <f t="shared" ref="Z42" si="28">V42/T42-1</f>
        <v>-1</v>
      </c>
      <c r="AA42" s="24"/>
    </row>
    <row r="43" spans="1:27" s="14" customFormat="1" ht="17.25" x14ac:dyDescent="0.3">
      <c r="A43" s="68" t="s">
        <v>102</v>
      </c>
      <c r="B43" s="68"/>
      <c r="C43" s="68"/>
      <c r="D43" s="68"/>
      <c r="E43" s="68"/>
      <c r="F43" s="68"/>
      <c r="G43" s="68"/>
      <c r="H43" s="68"/>
      <c r="I43" s="68"/>
      <c r="J43" s="65">
        <v>3030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s="14" customFormat="1" ht="17.25" x14ac:dyDescent="0.3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</row>
    <row r="45" spans="1:27" s="14" customFormat="1" ht="17.25" x14ac:dyDescent="0.3">
      <c r="A45" s="69" t="s">
        <v>103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</row>
    <row r="46" spans="1:27" s="14" customFormat="1" x14ac:dyDescent="0.3">
      <c r="A46" s="68" t="s">
        <v>104</v>
      </c>
      <c r="B46" s="68"/>
      <c r="C46" s="68"/>
      <c r="D46" s="68"/>
      <c r="E46" s="68"/>
      <c r="F46" s="68"/>
      <c r="G46" s="68"/>
      <c r="H46" s="68"/>
      <c r="I46" s="68"/>
      <c r="J46" s="65">
        <v>4010</v>
      </c>
      <c r="K46" s="65"/>
      <c r="L46" s="65">
        <v>100</v>
      </c>
      <c r="M46" s="65"/>
      <c r="N46" s="66">
        <f>SUM(N49:O50)</f>
        <v>81.162849999999992</v>
      </c>
      <c r="O46" s="66"/>
      <c r="P46" s="23">
        <f t="shared" ref="P46" si="29">N46-L46</f>
        <v>-18.837150000000008</v>
      </c>
      <c r="Q46" s="22"/>
      <c r="R46" s="24">
        <f t="shared" ref="R46" si="30">N46/L46-1</f>
        <v>-0.18837150000000014</v>
      </c>
      <c r="S46" s="24"/>
      <c r="T46" s="65">
        <v>100</v>
      </c>
      <c r="U46" s="65"/>
      <c r="V46" s="66">
        <f>SUM(V49:W50)</f>
        <v>81.162849999999992</v>
      </c>
      <c r="W46" s="66"/>
      <c r="X46" s="23">
        <f t="shared" ref="X46" si="31">V46-T46</f>
        <v>-18.837150000000008</v>
      </c>
      <c r="Y46" s="22"/>
      <c r="Z46" s="24">
        <f t="shared" ref="Z46" si="32">V46/T46-1</f>
        <v>-0.18837150000000014</v>
      </c>
      <c r="AA46" s="24"/>
    </row>
    <row r="47" spans="1:27" s="14" customFormat="1" ht="17.25" x14ac:dyDescent="0.3">
      <c r="A47" s="68" t="s">
        <v>105</v>
      </c>
      <c r="B47" s="68"/>
      <c r="C47" s="68"/>
      <c r="D47" s="68"/>
      <c r="E47" s="68"/>
      <c r="F47" s="68"/>
      <c r="G47" s="68"/>
      <c r="H47" s="68"/>
      <c r="I47" s="68"/>
      <c r="J47" s="65">
        <v>4011</v>
      </c>
      <c r="K47" s="65"/>
      <c r="L47" s="65"/>
      <c r="M47" s="65"/>
      <c r="N47" s="66"/>
      <c r="O47" s="66"/>
      <c r="P47" s="65"/>
      <c r="Q47" s="65"/>
      <c r="R47" s="65"/>
      <c r="S47" s="65"/>
      <c r="T47" s="65"/>
      <c r="U47" s="65"/>
      <c r="V47" s="66"/>
      <c r="W47" s="66"/>
      <c r="X47" s="65"/>
      <c r="Y47" s="65"/>
      <c r="Z47" s="65"/>
      <c r="AA47" s="65"/>
    </row>
    <row r="48" spans="1:27" s="14" customFormat="1" ht="17.25" x14ac:dyDescent="0.3">
      <c r="A48" s="68" t="s">
        <v>106</v>
      </c>
      <c r="B48" s="68"/>
      <c r="C48" s="68"/>
      <c r="D48" s="68"/>
      <c r="E48" s="68"/>
      <c r="F48" s="68"/>
      <c r="G48" s="68"/>
      <c r="H48" s="68"/>
      <c r="I48" s="68"/>
      <c r="J48" s="65">
        <v>4012</v>
      </c>
      <c r="K48" s="65"/>
      <c r="L48" s="65"/>
      <c r="M48" s="65"/>
      <c r="N48" s="66"/>
      <c r="O48" s="66"/>
      <c r="P48" s="65"/>
      <c r="Q48" s="65"/>
      <c r="R48" s="65"/>
      <c r="S48" s="65"/>
      <c r="T48" s="65"/>
      <c r="U48" s="65"/>
      <c r="V48" s="66"/>
      <c r="W48" s="66"/>
      <c r="X48" s="65"/>
      <c r="Y48" s="65"/>
      <c r="Z48" s="65"/>
      <c r="AA48" s="65"/>
    </row>
    <row r="49" spans="1:27" s="14" customFormat="1" x14ac:dyDescent="0.3">
      <c r="A49" s="68" t="s">
        <v>107</v>
      </c>
      <c r="B49" s="68"/>
      <c r="C49" s="68"/>
      <c r="D49" s="68"/>
      <c r="E49" s="68"/>
      <c r="F49" s="68"/>
      <c r="G49" s="68"/>
      <c r="H49" s="68"/>
      <c r="I49" s="68"/>
      <c r="J49" s="65">
        <v>4013</v>
      </c>
      <c r="K49" s="65"/>
      <c r="L49" s="65">
        <v>100</v>
      </c>
      <c r="M49" s="65"/>
      <c r="N49" s="66">
        <v>77.442269999999994</v>
      </c>
      <c r="O49" s="66"/>
      <c r="P49" s="23">
        <f t="shared" ref="P49:P51" si="33">N49-L49</f>
        <v>-22.557730000000006</v>
      </c>
      <c r="Q49" s="22"/>
      <c r="R49" s="24">
        <f t="shared" ref="R49:R51" si="34">N49/L49-1</f>
        <v>-0.22557730000000009</v>
      </c>
      <c r="S49" s="24"/>
      <c r="T49" s="65">
        <v>100</v>
      </c>
      <c r="U49" s="65"/>
      <c r="V49" s="66">
        <v>77.442269999999994</v>
      </c>
      <c r="W49" s="66"/>
      <c r="X49" s="23">
        <f t="shared" ref="X49:X51" si="35">V49-T49</f>
        <v>-22.557730000000006</v>
      </c>
      <c r="Y49" s="22"/>
      <c r="Z49" s="24">
        <f t="shared" ref="Z49" si="36">V49/T49-1</f>
        <v>-0.22557730000000009</v>
      </c>
      <c r="AA49" s="24"/>
    </row>
    <row r="50" spans="1:27" s="14" customFormat="1" x14ac:dyDescent="0.3">
      <c r="A50" s="68" t="s">
        <v>108</v>
      </c>
      <c r="B50" s="68"/>
      <c r="C50" s="68"/>
      <c r="D50" s="68"/>
      <c r="E50" s="68"/>
      <c r="F50" s="68"/>
      <c r="G50" s="68"/>
      <c r="H50" s="68"/>
      <c r="I50" s="68"/>
      <c r="J50" s="65">
        <v>4020</v>
      </c>
      <c r="K50" s="65"/>
      <c r="L50" s="65">
        <v>0</v>
      </c>
      <c r="M50" s="65"/>
      <c r="N50" s="66">
        <v>3.72058</v>
      </c>
      <c r="O50" s="66"/>
      <c r="P50" s="23">
        <f t="shared" si="33"/>
        <v>3.72058</v>
      </c>
      <c r="Q50" s="22"/>
      <c r="R50" s="24"/>
      <c r="S50" s="24"/>
      <c r="T50" s="65">
        <v>0</v>
      </c>
      <c r="U50" s="65"/>
      <c r="V50" s="66">
        <v>3.72058</v>
      </c>
      <c r="W50" s="66"/>
      <c r="X50" s="23">
        <f t="shared" si="35"/>
        <v>3.72058</v>
      </c>
      <c r="Y50" s="22"/>
      <c r="Z50" s="24"/>
      <c r="AA50" s="24"/>
    </row>
    <row r="51" spans="1:27" s="14" customFormat="1" x14ac:dyDescent="0.3">
      <c r="A51" s="68" t="s">
        <v>109</v>
      </c>
      <c r="B51" s="68"/>
      <c r="C51" s="68"/>
      <c r="D51" s="68"/>
      <c r="E51" s="68"/>
      <c r="F51" s="68"/>
      <c r="G51" s="68"/>
      <c r="H51" s="68"/>
      <c r="I51" s="68"/>
      <c r="J51" s="65">
        <v>4030</v>
      </c>
      <c r="K51" s="65"/>
      <c r="L51" s="65">
        <v>12</v>
      </c>
      <c r="M51" s="65"/>
      <c r="N51" s="66">
        <f>N55</f>
        <v>10.091999999999999</v>
      </c>
      <c r="O51" s="66"/>
      <c r="P51" s="23">
        <f t="shared" si="33"/>
        <v>-1.9080000000000013</v>
      </c>
      <c r="Q51" s="22"/>
      <c r="R51" s="24">
        <f t="shared" si="34"/>
        <v>-0.15900000000000014</v>
      </c>
      <c r="S51" s="24"/>
      <c r="T51" s="65">
        <v>12</v>
      </c>
      <c r="U51" s="65"/>
      <c r="V51" s="66">
        <f>V55</f>
        <v>10.091999999999999</v>
      </c>
      <c r="W51" s="66"/>
      <c r="X51" s="23">
        <f t="shared" si="35"/>
        <v>-1.9080000000000013</v>
      </c>
      <c r="Y51" s="22"/>
      <c r="Z51" s="24">
        <f t="shared" ref="Z51" si="37">V51/T51-1</f>
        <v>-0.15900000000000014</v>
      </c>
      <c r="AA51" s="24"/>
    </row>
    <row r="52" spans="1:27" s="14" customFormat="1" ht="17.25" x14ac:dyDescent="0.3">
      <c r="A52" s="68" t="s">
        <v>110</v>
      </c>
      <c r="B52" s="68"/>
      <c r="C52" s="68"/>
      <c r="D52" s="68"/>
      <c r="E52" s="68"/>
      <c r="F52" s="68"/>
      <c r="G52" s="68"/>
      <c r="H52" s="68"/>
      <c r="I52" s="68"/>
      <c r="J52" s="65">
        <v>4031</v>
      </c>
      <c r="K52" s="65"/>
      <c r="L52" s="65"/>
      <c r="M52" s="65"/>
      <c r="N52" s="66"/>
      <c r="O52" s="66"/>
      <c r="P52" s="65"/>
      <c r="Q52" s="65"/>
      <c r="R52" s="65"/>
      <c r="S52" s="65"/>
      <c r="T52" s="65"/>
      <c r="U52" s="65"/>
      <c r="V52" s="66"/>
      <c r="W52" s="66"/>
      <c r="X52" s="65"/>
      <c r="Y52" s="65"/>
      <c r="Z52" s="65"/>
      <c r="AA52" s="65"/>
    </row>
    <row r="53" spans="1:27" s="14" customFormat="1" ht="17.25" x14ac:dyDescent="0.3">
      <c r="A53" s="68" t="s">
        <v>106</v>
      </c>
      <c r="B53" s="68"/>
      <c r="C53" s="68"/>
      <c r="D53" s="68"/>
      <c r="E53" s="68"/>
      <c r="F53" s="68"/>
      <c r="G53" s="68"/>
      <c r="H53" s="68"/>
      <c r="I53" s="68"/>
      <c r="J53" s="65">
        <v>4032</v>
      </c>
      <c r="K53" s="65"/>
      <c r="L53" s="65"/>
      <c r="M53" s="65"/>
      <c r="N53" s="66"/>
      <c r="O53" s="66"/>
      <c r="P53" s="65"/>
      <c r="Q53" s="65"/>
      <c r="R53" s="65"/>
      <c r="S53" s="65"/>
      <c r="T53" s="65"/>
      <c r="U53" s="65"/>
      <c r="V53" s="66"/>
      <c r="W53" s="66"/>
      <c r="X53" s="65"/>
      <c r="Y53" s="65"/>
      <c r="Z53" s="65"/>
      <c r="AA53" s="65"/>
    </row>
    <row r="54" spans="1:27" s="14" customFormat="1" ht="17.25" x14ac:dyDescent="0.3">
      <c r="A54" s="68" t="s">
        <v>107</v>
      </c>
      <c r="B54" s="68"/>
      <c r="C54" s="68"/>
      <c r="D54" s="68"/>
      <c r="E54" s="68"/>
      <c r="F54" s="68"/>
      <c r="G54" s="68"/>
      <c r="H54" s="68"/>
      <c r="I54" s="68"/>
      <c r="J54" s="65">
        <v>4033</v>
      </c>
      <c r="K54" s="65"/>
      <c r="L54" s="65"/>
      <c r="M54" s="65"/>
      <c r="N54" s="66"/>
      <c r="O54" s="66"/>
      <c r="P54" s="65"/>
      <c r="Q54" s="65"/>
      <c r="R54" s="65"/>
      <c r="S54" s="65"/>
      <c r="T54" s="65"/>
      <c r="U54" s="65"/>
      <c r="V54" s="66"/>
      <c r="W54" s="66"/>
      <c r="X54" s="65"/>
      <c r="Y54" s="65"/>
      <c r="Z54" s="65"/>
      <c r="AA54" s="65"/>
    </row>
    <row r="55" spans="1:27" s="14" customFormat="1" x14ac:dyDescent="0.3">
      <c r="A55" s="68" t="s">
        <v>111</v>
      </c>
      <c r="B55" s="68"/>
      <c r="C55" s="68"/>
      <c r="D55" s="68"/>
      <c r="E55" s="68"/>
      <c r="F55" s="68"/>
      <c r="G55" s="68"/>
      <c r="H55" s="68"/>
      <c r="I55" s="68"/>
      <c r="J55" s="65">
        <v>4040</v>
      </c>
      <c r="K55" s="65"/>
      <c r="L55" s="65">
        <v>12</v>
      </c>
      <c r="M55" s="65"/>
      <c r="N55" s="66">
        <f>15.561-5.469</f>
        <v>10.091999999999999</v>
      </c>
      <c r="O55" s="66"/>
      <c r="P55" s="23">
        <f t="shared" ref="P55" si="38">N55-L55</f>
        <v>-1.9080000000000013</v>
      </c>
      <c r="Q55" s="22"/>
      <c r="R55" s="24">
        <f t="shared" ref="R55" si="39">N55/L55-1</f>
        <v>-0.15900000000000014</v>
      </c>
      <c r="S55" s="24"/>
      <c r="T55" s="65">
        <v>12</v>
      </c>
      <c r="U55" s="65"/>
      <c r="V55" s="66">
        <f>15.561-5.469</f>
        <v>10.091999999999999</v>
      </c>
      <c r="W55" s="66"/>
      <c r="X55" s="23">
        <f t="shared" ref="X55" si="40">V55-T55</f>
        <v>-1.9080000000000013</v>
      </c>
      <c r="Y55" s="22"/>
      <c r="Z55" s="24">
        <f t="shared" ref="Z55" si="41">V55/T55-1</f>
        <v>-0.15900000000000014</v>
      </c>
      <c r="AA55" s="24"/>
    </row>
  </sheetData>
  <mergeCells count="463">
    <mergeCell ref="X3:Y5"/>
    <mergeCell ref="Z3:AA5"/>
    <mergeCell ref="A6:I6"/>
    <mergeCell ref="J6:K6"/>
    <mergeCell ref="L6:M6"/>
    <mergeCell ref="N6:O6"/>
    <mergeCell ref="P6:Q6"/>
    <mergeCell ref="R6:S6"/>
    <mergeCell ref="T6:U6"/>
    <mergeCell ref="V6:W6"/>
    <mergeCell ref="A1:I5"/>
    <mergeCell ref="J1:K5"/>
    <mergeCell ref="L1:S2"/>
    <mergeCell ref="T1:AA2"/>
    <mergeCell ref="L3:M5"/>
    <mergeCell ref="N3:O5"/>
    <mergeCell ref="P3:Q5"/>
    <mergeCell ref="R3:S5"/>
    <mergeCell ref="T3:U5"/>
    <mergeCell ref="V3:W5"/>
    <mergeCell ref="X6:Y6"/>
    <mergeCell ref="Z6:AA6"/>
    <mergeCell ref="A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6:AA26"/>
    <mergeCell ref="A27:AA27"/>
    <mergeCell ref="A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30:I30"/>
    <mergeCell ref="J30:K30"/>
    <mergeCell ref="L30:M30"/>
    <mergeCell ref="N30:O30"/>
    <mergeCell ref="P30:Q30"/>
    <mergeCell ref="R30:S30"/>
    <mergeCell ref="T31:U31"/>
    <mergeCell ref="V31:W31"/>
    <mergeCell ref="X31:Y31"/>
    <mergeCell ref="Z31:AA31"/>
    <mergeCell ref="A32:AA32"/>
    <mergeCell ref="A33:AA33"/>
    <mergeCell ref="T30:U30"/>
    <mergeCell ref="V30:W30"/>
    <mergeCell ref="X30:Y30"/>
    <mergeCell ref="Z30:AA30"/>
    <mergeCell ref="A31:I31"/>
    <mergeCell ref="J31:K31"/>
    <mergeCell ref="L31:M31"/>
    <mergeCell ref="N31:O31"/>
    <mergeCell ref="P31:Q31"/>
    <mergeCell ref="R31:S31"/>
    <mergeCell ref="T34:U34"/>
    <mergeCell ref="V34:W34"/>
    <mergeCell ref="X34:Y34"/>
    <mergeCell ref="Z34:AA34"/>
    <mergeCell ref="A35:I35"/>
    <mergeCell ref="J35:K35"/>
    <mergeCell ref="L35:M35"/>
    <mergeCell ref="N35:O35"/>
    <mergeCell ref="P35:Q35"/>
    <mergeCell ref="R35:S35"/>
    <mergeCell ref="A34:I34"/>
    <mergeCell ref="J34:K34"/>
    <mergeCell ref="L34:M34"/>
    <mergeCell ref="N34:O34"/>
    <mergeCell ref="P34:Q34"/>
    <mergeCell ref="R34:S34"/>
    <mergeCell ref="T35:U35"/>
    <mergeCell ref="V35:W35"/>
    <mergeCell ref="X35:Y35"/>
    <mergeCell ref="Z35:AA35"/>
    <mergeCell ref="A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42:I42"/>
    <mergeCell ref="J42:K42"/>
    <mergeCell ref="L42:M42"/>
    <mergeCell ref="N42:O42"/>
    <mergeCell ref="P42:Q42"/>
    <mergeCell ref="R42:S42"/>
    <mergeCell ref="T43:U43"/>
    <mergeCell ref="V43:W43"/>
    <mergeCell ref="X43:Y43"/>
    <mergeCell ref="Z43:AA43"/>
    <mergeCell ref="A44:AA44"/>
    <mergeCell ref="A45:AA45"/>
    <mergeCell ref="T42:U42"/>
    <mergeCell ref="V42:W42"/>
    <mergeCell ref="X42:Y42"/>
    <mergeCell ref="Z42:AA42"/>
    <mergeCell ref="A43:I43"/>
    <mergeCell ref="J43:K43"/>
    <mergeCell ref="L43:M43"/>
    <mergeCell ref="N43:O43"/>
    <mergeCell ref="P43:Q43"/>
    <mergeCell ref="R43:S43"/>
    <mergeCell ref="T46:U46"/>
    <mergeCell ref="V46:W46"/>
    <mergeCell ref="X46:Y46"/>
    <mergeCell ref="Z46:AA46"/>
    <mergeCell ref="A47:I47"/>
    <mergeCell ref="J47:K47"/>
    <mergeCell ref="L47:M47"/>
    <mergeCell ref="N47:O47"/>
    <mergeCell ref="P47:Q47"/>
    <mergeCell ref="R47:S47"/>
    <mergeCell ref="A46:I46"/>
    <mergeCell ref="J46:K46"/>
    <mergeCell ref="L46:M46"/>
    <mergeCell ref="N46:O46"/>
    <mergeCell ref="P46:Q46"/>
    <mergeCell ref="R46:S46"/>
    <mergeCell ref="T47:U47"/>
    <mergeCell ref="V47:W47"/>
    <mergeCell ref="X47:Y47"/>
    <mergeCell ref="Z47:AA47"/>
    <mergeCell ref="A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49:I49"/>
    <mergeCell ref="J49:K49"/>
    <mergeCell ref="L49:M49"/>
    <mergeCell ref="N49:O49"/>
    <mergeCell ref="P49:Q49"/>
    <mergeCell ref="R49:S49"/>
    <mergeCell ref="V49:W49"/>
    <mergeCell ref="X49:Y49"/>
    <mergeCell ref="Z49:AA49"/>
    <mergeCell ref="A50:I50"/>
    <mergeCell ref="J50:K50"/>
    <mergeCell ref="L50:M50"/>
    <mergeCell ref="N50:O50"/>
    <mergeCell ref="P50:Q50"/>
    <mergeCell ref="R50:S50"/>
    <mergeCell ref="A52:I52"/>
    <mergeCell ref="J52:K52"/>
    <mergeCell ref="L52:M52"/>
    <mergeCell ref="N52:O52"/>
    <mergeCell ref="P52:Q52"/>
    <mergeCell ref="R52:S52"/>
    <mergeCell ref="T50:U50"/>
    <mergeCell ref="V50:W50"/>
    <mergeCell ref="X50:Y50"/>
    <mergeCell ref="A51:I51"/>
    <mergeCell ref="J51:K51"/>
    <mergeCell ref="L51:M51"/>
    <mergeCell ref="N51:O51"/>
    <mergeCell ref="P51:Q51"/>
    <mergeCell ref="R51:S51"/>
    <mergeCell ref="A55:I55"/>
    <mergeCell ref="J55:K55"/>
    <mergeCell ref="L55:M55"/>
    <mergeCell ref="N55:O55"/>
    <mergeCell ref="P55:Q55"/>
    <mergeCell ref="R55:S55"/>
    <mergeCell ref="T53:U53"/>
    <mergeCell ref="V53:W53"/>
    <mergeCell ref="X53:Y53"/>
    <mergeCell ref="A54:I54"/>
    <mergeCell ref="J54:K54"/>
    <mergeCell ref="L54:M54"/>
    <mergeCell ref="N54:O54"/>
    <mergeCell ref="P54:Q54"/>
    <mergeCell ref="R54:S54"/>
    <mergeCell ref="A53:I53"/>
    <mergeCell ref="J53:K53"/>
    <mergeCell ref="L53:M53"/>
    <mergeCell ref="N53:O53"/>
    <mergeCell ref="P53:Q53"/>
    <mergeCell ref="R53:S53"/>
    <mergeCell ref="T55:U55"/>
    <mergeCell ref="V55:W55"/>
    <mergeCell ref="X55:Y55"/>
    <mergeCell ref="Z55:AA55"/>
    <mergeCell ref="AG10:AH10"/>
    <mergeCell ref="AG11:AH11"/>
    <mergeCell ref="AG12:AH12"/>
    <mergeCell ref="AG13:AH13"/>
    <mergeCell ref="AG14:AH14"/>
    <mergeCell ref="T54:U54"/>
    <mergeCell ref="V54:W54"/>
    <mergeCell ref="X54:Y54"/>
    <mergeCell ref="Z54:AA54"/>
    <mergeCell ref="Z53:AA53"/>
    <mergeCell ref="T52:U52"/>
    <mergeCell ref="V52:W52"/>
    <mergeCell ref="X52:Y52"/>
    <mergeCell ref="Z52:AA52"/>
    <mergeCell ref="T51:U51"/>
    <mergeCell ref="V51:W51"/>
    <mergeCell ref="X51:Y51"/>
    <mergeCell ref="Z51:AA51"/>
    <mergeCell ref="Z50:AA50"/>
    <mergeCell ref="T49:U49"/>
  </mergeCells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topLeftCell="A34" workbookViewId="0">
      <selection activeCell="J56" sqref="J56"/>
    </sheetView>
  </sheetViews>
  <sheetFormatPr defaultRowHeight="15" x14ac:dyDescent="0.25"/>
  <sheetData>
    <row r="1" spans="1:27" s="11" customFormat="1" ht="18.75" x14ac:dyDescent="0.3">
      <c r="A1" s="38" t="s">
        <v>44</v>
      </c>
      <c r="B1" s="39"/>
      <c r="C1" s="39"/>
      <c r="D1" s="39"/>
      <c r="E1" s="39"/>
      <c r="F1" s="39"/>
      <c r="G1" s="39"/>
      <c r="H1" s="39"/>
      <c r="I1" s="40"/>
      <c r="J1" s="47" t="s">
        <v>45</v>
      </c>
      <c r="K1" s="47"/>
      <c r="L1" s="36" t="s">
        <v>143</v>
      </c>
      <c r="M1" s="36"/>
      <c r="N1" s="36"/>
      <c r="O1" s="36"/>
      <c r="P1" s="36"/>
      <c r="Q1" s="36"/>
      <c r="R1" s="36"/>
      <c r="S1" s="36"/>
      <c r="T1" s="36" t="s">
        <v>47</v>
      </c>
      <c r="U1" s="36"/>
      <c r="V1" s="36"/>
      <c r="W1" s="36"/>
      <c r="X1" s="36"/>
      <c r="Y1" s="36"/>
      <c r="Z1" s="36"/>
      <c r="AA1" s="36"/>
    </row>
    <row r="2" spans="1:27" s="11" customFormat="1" ht="18.75" x14ac:dyDescent="0.3">
      <c r="A2" s="41"/>
      <c r="B2" s="42"/>
      <c r="C2" s="42"/>
      <c r="D2" s="42"/>
      <c r="E2" s="42"/>
      <c r="F2" s="42"/>
      <c r="G2" s="42"/>
      <c r="H2" s="42"/>
      <c r="I2" s="43"/>
      <c r="J2" s="47"/>
      <c r="K2" s="47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11" customFormat="1" ht="15" customHeight="1" x14ac:dyDescent="0.3">
      <c r="A3" s="41"/>
      <c r="B3" s="42"/>
      <c r="C3" s="42"/>
      <c r="D3" s="42"/>
      <c r="E3" s="42"/>
      <c r="F3" s="42"/>
      <c r="G3" s="42"/>
      <c r="H3" s="42"/>
      <c r="I3" s="43"/>
      <c r="J3" s="47"/>
      <c r="K3" s="47"/>
      <c r="L3" s="36" t="s">
        <v>48</v>
      </c>
      <c r="M3" s="36"/>
      <c r="N3" s="36" t="s">
        <v>49</v>
      </c>
      <c r="O3" s="36"/>
      <c r="P3" s="36" t="s">
        <v>50</v>
      </c>
      <c r="Q3" s="36"/>
      <c r="R3" s="36" t="s">
        <v>51</v>
      </c>
      <c r="S3" s="36"/>
      <c r="T3" s="36" t="s">
        <v>48</v>
      </c>
      <c r="U3" s="36"/>
      <c r="V3" s="36" t="s">
        <v>49</v>
      </c>
      <c r="W3" s="36"/>
      <c r="X3" s="36" t="s">
        <v>50</v>
      </c>
      <c r="Y3" s="36"/>
      <c r="Z3" s="36" t="s">
        <v>51</v>
      </c>
      <c r="AA3" s="36"/>
    </row>
    <row r="4" spans="1:27" s="11" customFormat="1" ht="1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7"/>
      <c r="K4" s="4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s="11" customFormat="1" ht="15" customHeight="1" x14ac:dyDescent="0.3">
      <c r="A5" s="44"/>
      <c r="B5" s="45"/>
      <c r="C5" s="45"/>
      <c r="D5" s="45"/>
      <c r="E5" s="45"/>
      <c r="F5" s="45"/>
      <c r="G5" s="45"/>
      <c r="H5" s="45"/>
      <c r="I5" s="46"/>
      <c r="J5" s="47"/>
      <c r="K5" s="4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s="12" customFormat="1" ht="15" customHeight="1" x14ac:dyDescent="0.25">
      <c r="A6" s="33">
        <v>1</v>
      </c>
      <c r="B6" s="33"/>
      <c r="C6" s="33"/>
      <c r="D6" s="33"/>
      <c r="E6" s="33"/>
      <c r="F6" s="33"/>
      <c r="G6" s="33"/>
      <c r="H6" s="33"/>
      <c r="I6" s="33"/>
      <c r="J6" s="33">
        <v>2</v>
      </c>
      <c r="K6" s="33"/>
      <c r="L6" s="33">
        <v>3</v>
      </c>
      <c r="M6" s="33"/>
      <c r="N6" s="33">
        <v>4</v>
      </c>
      <c r="O6" s="33"/>
      <c r="P6" s="33">
        <v>5</v>
      </c>
      <c r="Q6" s="33"/>
      <c r="R6" s="33">
        <v>6</v>
      </c>
      <c r="S6" s="33"/>
      <c r="T6" s="33">
        <v>7</v>
      </c>
      <c r="U6" s="33"/>
      <c r="V6" s="33">
        <v>8</v>
      </c>
      <c r="W6" s="33"/>
      <c r="X6" s="33">
        <v>9</v>
      </c>
      <c r="Y6" s="33"/>
      <c r="Z6" s="33">
        <v>10</v>
      </c>
      <c r="AA6" s="33"/>
    </row>
    <row r="7" spans="1:27" s="13" customFormat="1" ht="18.75" x14ac:dyDescent="0.3">
      <c r="A7" s="29" t="s">
        <v>112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s="13" customFormat="1" ht="18.75" x14ac:dyDescent="0.3">
      <c r="A8" s="76" t="s">
        <v>113</v>
      </c>
      <c r="B8" s="76"/>
      <c r="C8" s="76"/>
      <c r="D8" s="76"/>
      <c r="E8" s="76"/>
      <c r="F8" s="76"/>
      <c r="G8" s="76"/>
      <c r="H8" s="76"/>
      <c r="I8" s="76"/>
      <c r="J8" s="22">
        <v>5010</v>
      </c>
      <c r="K8" s="22"/>
      <c r="L8" s="22">
        <v>5200</v>
      </c>
      <c r="M8" s="22"/>
      <c r="N8" s="22">
        <v>7190</v>
      </c>
      <c r="O8" s="22"/>
      <c r="P8" s="23">
        <f t="shared" ref="P8:P10" si="0">N8-L8</f>
        <v>1990</v>
      </c>
      <c r="Q8" s="22"/>
      <c r="R8" s="24">
        <f t="shared" ref="R8:R10" si="1">N8/L8-1</f>
        <v>0.38269230769230766</v>
      </c>
      <c r="S8" s="24"/>
      <c r="T8" s="22">
        <v>5200</v>
      </c>
      <c r="U8" s="22"/>
      <c r="V8" s="22">
        <v>7190</v>
      </c>
      <c r="W8" s="22"/>
      <c r="X8" s="23">
        <f t="shared" ref="X8:X10" si="2">V8-T8</f>
        <v>1990</v>
      </c>
      <c r="Y8" s="22"/>
      <c r="Z8" s="24">
        <f t="shared" ref="Z8:Z10" si="3">V8/T8-1</f>
        <v>0.38269230769230766</v>
      </c>
      <c r="AA8" s="24"/>
    </row>
    <row r="9" spans="1:27" s="13" customFormat="1" ht="18.75" x14ac:dyDescent="0.3">
      <c r="A9" s="76" t="s">
        <v>114</v>
      </c>
      <c r="B9" s="76"/>
      <c r="C9" s="76"/>
      <c r="D9" s="76"/>
      <c r="E9" s="76"/>
      <c r="F9" s="76"/>
      <c r="G9" s="76"/>
      <c r="H9" s="76"/>
      <c r="I9" s="76"/>
      <c r="J9" s="22">
        <v>5020</v>
      </c>
      <c r="K9" s="22"/>
      <c r="L9" s="22">
        <v>1700</v>
      </c>
      <c r="M9" s="22"/>
      <c r="N9" s="22">
        <v>1272.9000000000001</v>
      </c>
      <c r="O9" s="22"/>
      <c r="P9" s="23">
        <f t="shared" si="0"/>
        <v>-427.09999999999991</v>
      </c>
      <c r="Q9" s="22"/>
      <c r="R9" s="24">
        <f t="shared" si="1"/>
        <v>-0.251235294117647</v>
      </c>
      <c r="S9" s="24"/>
      <c r="T9" s="22">
        <v>1700</v>
      </c>
      <c r="U9" s="22"/>
      <c r="V9" s="22">
        <v>1272.9000000000001</v>
      </c>
      <c r="W9" s="22"/>
      <c r="X9" s="23">
        <f t="shared" si="2"/>
        <v>-427.09999999999991</v>
      </c>
      <c r="Y9" s="22"/>
      <c r="Z9" s="24">
        <f t="shared" si="3"/>
        <v>-0.251235294117647</v>
      </c>
      <c r="AA9" s="24"/>
    </row>
    <row r="10" spans="1:27" s="13" customFormat="1" ht="18.75" x14ac:dyDescent="0.3">
      <c r="A10" s="76" t="s">
        <v>115</v>
      </c>
      <c r="B10" s="76"/>
      <c r="C10" s="76"/>
      <c r="D10" s="76"/>
      <c r="E10" s="76"/>
      <c r="F10" s="76"/>
      <c r="G10" s="76"/>
      <c r="H10" s="76"/>
      <c r="I10" s="76"/>
      <c r="J10" s="22">
        <v>5030</v>
      </c>
      <c r="K10" s="22"/>
      <c r="L10" s="22">
        <v>6900</v>
      </c>
      <c r="M10" s="22"/>
      <c r="N10" s="22">
        <f>N8+N9</f>
        <v>8462.9</v>
      </c>
      <c r="O10" s="22"/>
      <c r="P10" s="23">
        <f t="shared" si="0"/>
        <v>1562.8999999999996</v>
      </c>
      <c r="Q10" s="22"/>
      <c r="R10" s="24">
        <f t="shared" si="1"/>
        <v>0.22650724637681163</v>
      </c>
      <c r="S10" s="24"/>
      <c r="T10" s="22">
        <v>6900</v>
      </c>
      <c r="U10" s="22"/>
      <c r="V10" s="22">
        <f>V8+V9</f>
        <v>8462.9</v>
      </c>
      <c r="W10" s="22"/>
      <c r="X10" s="23">
        <f t="shared" si="2"/>
        <v>1562.8999999999996</v>
      </c>
      <c r="Y10" s="22"/>
      <c r="Z10" s="24">
        <f t="shared" si="3"/>
        <v>0.22650724637681163</v>
      </c>
      <c r="AA10" s="24"/>
    </row>
    <row r="11" spans="1:27" s="13" customFormat="1" ht="18.75" x14ac:dyDescent="0.3">
      <c r="A11" s="76" t="s">
        <v>116</v>
      </c>
      <c r="B11" s="76"/>
      <c r="C11" s="76"/>
      <c r="D11" s="76"/>
      <c r="E11" s="76"/>
      <c r="F11" s="76"/>
      <c r="G11" s="76"/>
      <c r="H11" s="76"/>
      <c r="I11" s="76"/>
      <c r="J11" s="22">
        <v>5040</v>
      </c>
      <c r="K11" s="22"/>
      <c r="L11" s="22">
        <v>0</v>
      </c>
      <c r="M11" s="22"/>
      <c r="N11" s="22"/>
      <c r="O11" s="22"/>
      <c r="P11" s="22"/>
      <c r="Q11" s="22"/>
      <c r="R11" s="22"/>
      <c r="S11" s="22"/>
      <c r="T11" s="22">
        <v>0</v>
      </c>
      <c r="U11" s="22"/>
      <c r="V11" s="22"/>
      <c r="W11" s="22"/>
      <c r="X11" s="22"/>
      <c r="Y11" s="22"/>
      <c r="Z11" s="22"/>
      <c r="AA11" s="22"/>
    </row>
    <row r="12" spans="1:27" s="13" customFormat="1" ht="18.75" x14ac:dyDescent="0.3">
      <c r="A12" s="76" t="s">
        <v>117</v>
      </c>
      <c r="B12" s="76"/>
      <c r="C12" s="76"/>
      <c r="D12" s="76"/>
      <c r="E12" s="76"/>
      <c r="F12" s="76"/>
      <c r="G12" s="76"/>
      <c r="H12" s="76"/>
      <c r="I12" s="76"/>
      <c r="J12" s="22">
        <v>5050</v>
      </c>
      <c r="K12" s="22"/>
      <c r="L12" s="22">
        <v>0</v>
      </c>
      <c r="M12" s="22"/>
      <c r="N12" s="22"/>
      <c r="O12" s="22"/>
      <c r="P12" s="22"/>
      <c r="Q12" s="22"/>
      <c r="R12" s="22"/>
      <c r="S12" s="22"/>
      <c r="T12" s="22">
        <v>0</v>
      </c>
      <c r="U12" s="22"/>
      <c r="V12" s="22"/>
      <c r="W12" s="22"/>
      <c r="X12" s="22"/>
      <c r="Y12" s="22"/>
      <c r="Z12" s="22"/>
      <c r="AA12" s="22"/>
    </row>
    <row r="13" spans="1:27" s="13" customFormat="1" ht="18.7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13" customFormat="1" ht="18.75" x14ac:dyDescent="0.3">
      <c r="A14" s="29" t="s">
        <v>118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13" customFormat="1" ht="35.25" customHeight="1" x14ac:dyDescent="0.3">
      <c r="A15" s="77" t="s">
        <v>119</v>
      </c>
      <c r="B15" s="78"/>
      <c r="C15" s="78"/>
      <c r="D15" s="78"/>
      <c r="E15" s="78"/>
      <c r="F15" s="78"/>
      <c r="G15" s="78"/>
      <c r="H15" s="78"/>
      <c r="I15" s="79"/>
      <c r="J15" s="22">
        <v>6010</v>
      </c>
      <c r="K15" s="22"/>
      <c r="L15" s="22">
        <v>213</v>
      </c>
      <c r="M15" s="22"/>
      <c r="N15" s="22">
        <v>196</v>
      </c>
      <c r="O15" s="22"/>
      <c r="P15" s="23">
        <f t="shared" ref="P15" si="4">N15-L15</f>
        <v>-17</v>
      </c>
      <c r="Q15" s="22"/>
      <c r="R15" s="24">
        <f t="shared" ref="R15" si="5">N15/L15-1</f>
        <v>-7.9812206572769995E-2</v>
      </c>
      <c r="S15" s="24"/>
      <c r="T15" s="22">
        <v>213</v>
      </c>
      <c r="U15" s="22"/>
      <c r="V15" s="22">
        <v>196</v>
      </c>
      <c r="W15" s="22"/>
      <c r="X15" s="23">
        <f t="shared" ref="X15:X35" si="6">V15-T15</f>
        <v>-17</v>
      </c>
      <c r="Y15" s="22"/>
      <c r="Z15" s="24">
        <f t="shared" ref="Z15:Z35" si="7">V15/T15-1</f>
        <v>-7.9812206572769995E-2</v>
      </c>
      <c r="AA15" s="24"/>
    </row>
    <row r="16" spans="1:27" s="13" customFormat="1" ht="18.75" x14ac:dyDescent="0.3">
      <c r="A16" s="76" t="s">
        <v>120</v>
      </c>
      <c r="B16" s="76"/>
      <c r="C16" s="76"/>
      <c r="D16" s="76"/>
      <c r="E16" s="76"/>
      <c r="F16" s="76"/>
      <c r="G16" s="76"/>
      <c r="H16" s="76"/>
      <c r="I16" s="76"/>
      <c r="J16" s="22">
        <v>6011</v>
      </c>
      <c r="K16" s="22"/>
      <c r="L16" s="22">
        <v>2</v>
      </c>
      <c r="M16" s="22"/>
      <c r="N16" s="22">
        <v>2</v>
      </c>
      <c r="O16" s="22"/>
      <c r="P16" s="23">
        <f t="shared" ref="P16:P28" si="8">N16-L16</f>
        <v>0</v>
      </c>
      <c r="Q16" s="22"/>
      <c r="R16" s="24">
        <f t="shared" ref="R16:R28" si="9">N16/L16-1</f>
        <v>0</v>
      </c>
      <c r="S16" s="24"/>
      <c r="T16" s="22">
        <v>2</v>
      </c>
      <c r="U16" s="22"/>
      <c r="V16" s="22">
        <v>2</v>
      </c>
      <c r="W16" s="22"/>
      <c r="X16" s="23">
        <f t="shared" si="6"/>
        <v>0</v>
      </c>
      <c r="Y16" s="22"/>
      <c r="Z16" s="24">
        <f t="shared" si="7"/>
        <v>0</v>
      </c>
      <c r="AA16" s="24"/>
    </row>
    <row r="17" spans="1:27" s="13" customFormat="1" ht="18.75" x14ac:dyDescent="0.3">
      <c r="A17" s="76" t="s">
        <v>121</v>
      </c>
      <c r="B17" s="76"/>
      <c r="C17" s="76"/>
      <c r="D17" s="76"/>
      <c r="E17" s="76"/>
      <c r="F17" s="76"/>
      <c r="G17" s="76"/>
      <c r="H17" s="76"/>
      <c r="I17" s="76"/>
      <c r="J17" s="22">
        <v>6012</v>
      </c>
      <c r="K17" s="22"/>
      <c r="L17" s="22">
        <v>17</v>
      </c>
      <c r="M17" s="22"/>
      <c r="N17" s="22">
        <v>16</v>
      </c>
      <c r="O17" s="22"/>
      <c r="P17" s="23">
        <f t="shared" si="8"/>
        <v>-1</v>
      </c>
      <c r="Q17" s="22"/>
      <c r="R17" s="24">
        <f t="shared" si="9"/>
        <v>-5.8823529411764719E-2</v>
      </c>
      <c r="S17" s="24"/>
      <c r="T17" s="22">
        <v>17</v>
      </c>
      <c r="U17" s="22"/>
      <c r="V17" s="22">
        <v>16</v>
      </c>
      <c r="W17" s="22"/>
      <c r="X17" s="23">
        <f t="shared" si="6"/>
        <v>-1</v>
      </c>
      <c r="Y17" s="22"/>
      <c r="Z17" s="24">
        <f t="shared" si="7"/>
        <v>-5.8823529411764719E-2</v>
      </c>
      <c r="AA17" s="24"/>
    </row>
    <row r="18" spans="1:27" s="13" customFormat="1" ht="18.75" x14ac:dyDescent="0.3">
      <c r="A18" s="76" t="s">
        <v>122</v>
      </c>
      <c r="B18" s="76"/>
      <c r="C18" s="76"/>
      <c r="D18" s="76"/>
      <c r="E18" s="76"/>
      <c r="F18" s="76"/>
      <c r="G18" s="76"/>
      <c r="H18" s="76"/>
      <c r="I18" s="76"/>
      <c r="J18" s="22">
        <v>6013</v>
      </c>
      <c r="K18" s="22"/>
      <c r="L18" s="22">
        <v>50</v>
      </c>
      <c r="M18" s="22"/>
      <c r="N18" s="22">
        <v>50</v>
      </c>
      <c r="O18" s="22"/>
      <c r="P18" s="23">
        <f t="shared" si="8"/>
        <v>0</v>
      </c>
      <c r="Q18" s="22"/>
      <c r="R18" s="24">
        <f t="shared" si="9"/>
        <v>0</v>
      </c>
      <c r="S18" s="24"/>
      <c r="T18" s="22">
        <v>50</v>
      </c>
      <c r="U18" s="22"/>
      <c r="V18" s="22">
        <v>50</v>
      </c>
      <c r="W18" s="22"/>
      <c r="X18" s="23">
        <f t="shared" si="6"/>
        <v>0</v>
      </c>
      <c r="Y18" s="22"/>
      <c r="Z18" s="24">
        <f t="shared" si="7"/>
        <v>0</v>
      </c>
      <c r="AA18" s="24"/>
    </row>
    <row r="19" spans="1:27" s="13" customFormat="1" ht="18.75" x14ac:dyDescent="0.3">
      <c r="A19" s="76" t="s">
        <v>123</v>
      </c>
      <c r="B19" s="76"/>
      <c r="C19" s="76"/>
      <c r="D19" s="76"/>
      <c r="E19" s="76"/>
      <c r="F19" s="76"/>
      <c r="G19" s="76"/>
      <c r="H19" s="76"/>
      <c r="I19" s="76"/>
      <c r="J19" s="22">
        <v>6014</v>
      </c>
      <c r="K19" s="22"/>
      <c r="L19" s="22">
        <v>66</v>
      </c>
      <c r="M19" s="22"/>
      <c r="N19" s="22">
        <v>62</v>
      </c>
      <c r="O19" s="22"/>
      <c r="P19" s="23">
        <f t="shared" si="8"/>
        <v>-4</v>
      </c>
      <c r="Q19" s="22"/>
      <c r="R19" s="24">
        <f t="shared" si="9"/>
        <v>-6.0606060606060552E-2</v>
      </c>
      <c r="S19" s="24"/>
      <c r="T19" s="22">
        <v>66</v>
      </c>
      <c r="U19" s="22"/>
      <c r="V19" s="22">
        <v>62</v>
      </c>
      <c r="W19" s="22"/>
      <c r="X19" s="23">
        <f t="shared" si="6"/>
        <v>-4</v>
      </c>
      <c r="Y19" s="22"/>
      <c r="Z19" s="24">
        <f t="shared" si="7"/>
        <v>-6.0606060606060552E-2</v>
      </c>
      <c r="AA19" s="24"/>
    </row>
    <row r="20" spans="1:27" s="13" customFormat="1" ht="18.75" x14ac:dyDescent="0.3">
      <c r="A20" s="76" t="s">
        <v>124</v>
      </c>
      <c r="B20" s="76"/>
      <c r="C20" s="76"/>
      <c r="D20" s="76"/>
      <c r="E20" s="76"/>
      <c r="F20" s="76"/>
      <c r="G20" s="76"/>
      <c r="H20" s="76"/>
      <c r="I20" s="76"/>
      <c r="J20" s="22">
        <v>6015</v>
      </c>
      <c r="K20" s="22"/>
      <c r="L20" s="22">
        <v>46</v>
      </c>
      <c r="M20" s="22"/>
      <c r="N20" s="22">
        <v>40</v>
      </c>
      <c r="O20" s="22"/>
      <c r="P20" s="23">
        <f t="shared" si="8"/>
        <v>-6</v>
      </c>
      <c r="Q20" s="22"/>
      <c r="R20" s="24">
        <f t="shared" si="9"/>
        <v>-0.13043478260869568</v>
      </c>
      <c r="S20" s="24"/>
      <c r="T20" s="22">
        <v>46</v>
      </c>
      <c r="U20" s="22"/>
      <c r="V20" s="22">
        <v>40</v>
      </c>
      <c r="W20" s="22"/>
      <c r="X20" s="23">
        <f t="shared" si="6"/>
        <v>-6</v>
      </c>
      <c r="Y20" s="22"/>
      <c r="Z20" s="24">
        <f t="shared" si="7"/>
        <v>-0.13043478260869568</v>
      </c>
      <c r="AA20" s="24"/>
    </row>
    <row r="21" spans="1:27" s="13" customFormat="1" ht="18.75" x14ac:dyDescent="0.3">
      <c r="A21" s="76" t="s">
        <v>125</v>
      </c>
      <c r="B21" s="76"/>
      <c r="C21" s="76"/>
      <c r="D21" s="76"/>
      <c r="E21" s="76"/>
      <c r="F21" s="76"/>
      <c r="G21" s="76"/>
      <c r="H21" s="76"/>
      <c r="I21" s="76"/>
      <c r="J21" s="22">
        <v>6016</v>
      </c>
      <c r="K21" s="22"/>
      <c r="L21" s="22">
        <v>32</v>
      </c>
      <c r="M21" s="22"/>
      <c r="N21" s="22">
        <v>24</v>
      </c>
      <c r="O21" s="22"/>
      <c r="P21" s="23">
        <f t="shared" si="8"/>
        <v>-8</v>
      </c>
      <c r="Q21" s="22"/>
      <c r="R21" s="24">
        <f t="shared" si="9"/>
        <v>-0.25</v>
      </c>
      <c r="S21" s="24"/>
      <c r="T21" s="22">
        <v>32</v>
      </c>
      <c r="U21" s="22"/>
      <c r="V21" s="22">
        <v>24</v>
      </c>
      <c r="W21" s="22"/>
      <c r="X21" s="23">
        <f t="shared" si="6"/>
        <v>-8</v>
      </c>
      <c r="Y21" s="22"/>
      <c r="Z21" s="24">
        <f t="shared" si="7"/>
        <v>-0.25</v>
      </c>
      <c r="AA21" s="24"/>
    </row>
    <row r="22" spans="1:27" s="13" customFormat="1" ht="18.75" x14ac:dyDescent="0.3">
      <c r="A22" s="76" t="s">
        <v>126</v>
      </c>
      <c r="B22" s="76"/>
      <c r="C22" s="76"/>
      <c r="D22" s="76"/>
      <c r="E22" s="76"/>
      <c r="F22" s="76"/>
      <c r="G22" s="76"/>
      <c r="H22" s="76"/>
      <c r="I22" s="76"/>
      <c r="J22" s="22">
        <v>6020</v>
      </c>
      <c r="K22" s="22"/>
      <c r="L22" s="22">
        <v>25244.2</v>
      </c>
      <c r="M22" s="22"/>
      <c r="N22" s="23">
        <v>25545.18043</v>
      </c>
      <c r="O22" s="23"/>
      <c r="P22" s="23">
        <f t="shared" si="8"/>
        <v>300.98042999999961</v>
      </c>
      <c r="Q22" s="22"/>
      <c r="R22" s="24">
        <f t="shared" si="9"/>
        <v>1.1922755722106437E-2</v>
      </c>
      <c r="S22" s="24"/>
      <c r="T22" s="22">
        <v>25244.2</v>
      </c>
      <c r="U22" s="22"/>
      <c r="V22" s="23">
        <v>25545.18043</v>
      </c>
      <c r="W22" s="23"/>
      <c r="X22" s="23">
        <f t="shared" si="6"/>
        <v>300.98042999999961</v>
      </c>
      <c r="Y22" s="22"/>
      <c r="Z22" s="24">
        <f t="shared" si="7"/>
        <v>1.1922755722106437E-2</v>
      </c>
      <c r="AA22" s="24"/>
    </row>
    <row r="23" spans="1:27" s="13" customFormat="1" ht="18.75" x14ac:dyDescent="0.3">
      <c r="A23" s="76" t="s">
        <v>127</v>
      </c>
      <c r="B23" s="76"/>
      <c r="C23" s="76"/>
      <c r="D23" s="76"/>
      <c r="E23" s="76"/>
      <c r="F23" s="76"/>
      <c r="G23" s="76"/>
      <c r="H23" s="76"/>
      <c r="I23" s="76"/>
      <c r="J23" s="22">
        <v>6021</v>
      </c>
      <c r="K23" s="22"/>
      <c r="L23" s="22">
        <v>750</v>
      </c>
      <c r="M23" s="22"/>
      <c r="N23" s="23">
        <f>655.032*1.22</f>
        <v>799.13904000000002</v>
      </c>
      <c r="O23" s="23"/>
      <c r="P23" s="23">
        <f t="shared" si="8"/>
        <v>49.139040000000023</v>
      </c>
      <c r="Q23" s="22"/>
      <c r="R23" s="24">
        <f t="shared" si="9"/>
        <v>6.551872000000003E-2</v>
      </c>
      <c r="S23" s="24"/>
      <c r="T23" s="22">
        <v>750</v>
      </c>
      <c r="U23" s="22"/>
      <c r="V23" s="23">
        <f>655.032*1.22</f>
        <v>799.13904000000002</v>
      </c>
      <c r="W23" s="23"/>
      <c r="X23" s="23">
        <f t="shared" si="6"/>
        <v>49.139040000000023</v>
      </c>
      <c r="Y23" s="22"/>
      <c r="Z23" s="24">
        <f t="shared" si="7"/>
        <v>6.551872000000003E-2</v>
      </c>
      <c r="AA23" s="24"/>
    </row>
    <row r="24" spans="1:27" s="13" customFormat="1" ht="18.75" x14ac:dyDescent="0.3">
      <c r="A24" s="76" t="s">
        <v>121</v>
      </c>
      <c r="B24" s="76"/>
      <c r="C24" s="76"/>
      <c r="D24" s="76"/>
      <c r="E24" s="76"/>
      <c r="F24" s="76"/>
      <c r="G24" s="76"/>
      <c r="H24" s="76"/>
      <c r="I24" s="76"/>
      <c r="J24" s="22">
        <v>6022</v>
      </c>
      <c r="K24" s="22"/>
      <c r="L24" s="22">
        <v>4000</v>
      </c>
      <c r="M24" s="22"/>
      <c r="N24" s="22">
        <f>2643*1.22</f>
        <v>3224.46</v>
      </c>
      <c r="O24" s="22"/>
      <c r="P24" s="23">
        <f t="shared" si="8"/>
        <v>-775.54</v>
      </c>
      <c r="Q24" s="22"/>
      <c r="R24" s="24">
        <f t="shared" si="9"/>
        <v>-0.19388499999999997</v>
      </c>
      <c r="S24" s="24"/>
      <c r="T24" s="22">
        <v>4000</v>
      </c>
      <c r="U24" s="22"/>
      <c r="V24" s="22">
        <f>2643*1.22</f>
        <v>3224.46</v>
      </c>
      <c r="W24" s="22"/>
      <c r="X24" s="23">
        <f t="shared" si="6"/>
        <v>-775.54</v>
      </c>
      <c r="Y24" s="22"/>
      <c r="Z24" s="24">
        <f t="shared" si="7"/>
        <v>-0.19388499999999997</v>
      </c>
      <c r="AA24" s="24"/>
    </row>
    <row r="25" spans="1:27" s="13" customFormat="1" ht="18.75" x14ac:dyDescent="0.3">
      <c r="A25" s="76" t="s">
        <v>128</v>
      </c>
      <c r="B25" s="76"/>
      <c r="C25" s="76"/>
      <c r="D25" s="76"/>
      <c r="E25" s="76"/>
      <c r="F25" s="76"/>
      <c r="G25" s="76"/>
      <c r="H25" s="76"/>
      <c r="I25" s="76"/>
      <c r="J25" s="22">
        <v>6023</v>
      </c>
      <c r="K25" s="22"/>
      <c r="L25" s="22">
        <v>9000</v>
      </c>
      <c r="M25" s="22"/>
      <c r="N25" s="22">
        <f>8781*1.22</f>
        <v>10712.82</v>
      </c>
      <c r="O25" s="22"/>
      <c r="P25" s="23">
        <f t="shared" si="8"/>
        <v>1712.8199999999997</v>
      </c>
      <c r="Q25" s="22"/>
      <c r="R25" s="24">
        <f t="shared" si="9"/>
        <v>0.19031333333333333</v>
      </c>
      <c r="S25" s="24"/>
      <c r="T25" s="22">
        <v>9000</v>
      </c>
      <c r="U25" s="22"/>
      <c r="V25" s="22">
        <f>8781*1.22</f>
        <v>10712.82</v>
      </c>
      <c r="W25" s="22"/>
      <c r="X25" s="23">
        <f t="shared" si="6"/>
        <v>1712.8199999999997</v>
      </c>
      <c r="Y25" s="22"/>
      <c r="Z25" s="24">
        <f t="shared" si="7"/>
        <v>0.19031333333333333</v>
      </c>
      <c r="AA25" s="24"/>
    </row>
    <row r="26" spans="1:27" s="13" customFormat="1" ht="18.75" x14ac:dyDescent="0.3">
      <c r="A26" s="76" t="s">
        <v>123</v>
      </c>
      <c r="B26" s="76"/>
      <c r="C26" s="76"/>
      <c r="D26" s="76"/>
      <c r="E26" s="76"/>
      <c r="F26" s="76"/>
      <c r="G26" s="76"/>
      <c r="H26" s="76"/>
      <c r="I26" s="76"/>
      <c r="J26" s="22">
        <v>6024</v>
      </c>
      <c r="K26" s="22"/>
      <c r="L26" s="22">
        <v>6760</v>
      </c>
      <c r="M26" s="22"/>
      <c r="N26" s="22">
        <f>5195*1.22</f>
        <v>6337.9</v>
      </c>
      <c r="O26" s="22"/>
      <c r="P26" s="23">
        <f t="shared" si="8"/>
        <v>-422.10000000000036</v>
      </c>
      <c r="Q26" s="22"/>
      <c r="R26" s="24">
        <f t="shared" si="9"/>
        <v>-6.2440828402366866E-2</v>
      </c>
      <c r="S26" s="24"/>
      <c r="T26" s="22">
        <v>6760</v>
      </c>
      <c r="U26" s="22"/>
      <c r="V26" s="22">
        <f>5195*1.22</f>
        <v>6337.9</v>
      </c>
      <c r="W26" s="22"/>
      <c r="X26" s="23">
        <f t="shared" si="6"/>
        <v>-422.10000000000036</v>
      </c>
      <c r="Y26" s="22"/>
      <c r="Z26" s="24">
        <f t="shared" si="7"/>
        <v>-6.2440828402366866E-2</v>
      </c>
      <c r="AA26" s="24"/>
    </row>
    <row r="27" spans="1:27" s="13" customFormat="1" ht="18.75" x14ac:dyDescent="0.3">
      <c r="A27" s="76" t="s">
        <v>129</v>
      </c>
      <c r="B27" s="76"/>
      <c r="C27" s="76"/>
      <c r="D27" s="76"/>
      <c r="E27" s="76"/>
      <c r="F27" s="76"/>
      <c r="G27" s="76"/>
      <c r="H27" s="76"/>
      <c r="I27" s="76"/>
      <c r="J27" s="22">
        <v>6025</v>
      </c>
      <c r="K27" s="22"/>
      <c r="L27" s="22">
        <v>2500</v>
      </c>
      <c r="M27" s="22"/>
      <c r="N27" s="22">
        <f>2144*1.22+24</f>
        <v>2639.68</v>
      </c>
      <c r="O27" s="22"/>
      <c r="P27" s="23">
        <f t="shared" si="8"/>
        <v>139.67999999999984</v>
      </c>
      <c r="Q27" s="22"/>
      <c r="R27" s="24">
        <f t="shared" si="9"/>
        <v>5.5871999999999922E-2</v>
      </c>
      <c r="S27" s="24"/>
      <c r="T27" s="22">
        <v>2500</v>
      </c>
      <c r="U27" s="22"/>
      <c r="V27" s="22">
        <f>2144*1.22+24</f>
        <v>2639.68</v>
      </c>
      <c r="W27" s="22"/>
      <c r="X27" s="23">
        <f t="shared" si="6"/>
        <v>139.67999999999984</v>
      </c>
      <c r="Y27" s="22"/>
      <c r="Z27" s="24">
        <f t="shared" si="7"/>
        <v>5.5871999999999922E-2</v>
      </c>
      <c r="AA27" s="24"/>
    </row>
    <row r="28" spans="1:27" s="13" customFormat="1" ht="18.75" x14ac:dyDescent="0.3">
      <c r="A28" s="76" t="s">
        <v>130</v>
      </c>
      <c r="B28" s="76"/>
      <c r="C28" s="76"/>
      <c r="D28" s="76"/>
      <c r="E28" s="76"/>
      <c r="F28" s="76"/>
      <c r="G28" s="76"/>
      <c r="H28" s="76"/>
      <c r="I28" s="76"/>
      <c r="J28" s="22">
        <v>6026</v>
      </c>
      <c r="K28" s="22"/>
      <c r="L28" s="22">
        <v>2234.1999999999998</v>
      </c>
      <c r="M28" s="22"/>
      <c r="N28" s="22">
        <f>1501*1.22</f>
        <v>1831.22</v>
      </c>
      <c r="O28" s="22"/>
      <c r="P28" s="23">
        <f t="shared" si="8"/>
        <v>-402.97999999999979</v>
      </c>
      <c r="Q28" s="22"/>
      <c r="R28" s="24">
        <f t="shared" si="9"/>
        <v>-0.18036881210276601</v>
      </c>
      <c r="S28" s="24"/>
      <c r="T28" s="22">
        <v>2234.1999999999998</v>
      </c>
      <c r="U28" s="22"/>
      <c r="V28" s="22">
        <f>1501*1.22</f>
        <v>1831.22</v>
      </c>
      <c r="W28" s="22"/>
      <c r="X28" s="23">
        <f t="shared" si="6"/>
        <v>-402.97999999999979</v>
      </c>
      <c r="Y28" s="22"/>
      <c r="Z28" s="24">
        <f t="shared" si="7"/>
        <v>-0.18036881210276601</v>
      </c>
      <c r="AA28" s="24"/>
    </row>
    <row r="29" spans="1:27" s="13" customFormat="1" ht="18.75" x14ac:dyDescent="0.3">
      <c r="A29" s="76" t="s">
        <v>131</v>
      </c>
      <c r="B29" s="76"/>
      <c r="C29" s="76"/>
      <c r="D29" s="76"/>
      <c r="E29" s="76"/>
      <c r="F29" s="76"/>
      <c r="G29" s="76"/>
      <c r="H29" s="76"/>
      <c r="I29" s="76"/>
      <c r="J29" s="22">
        <v>6030</v>
      </c>
      <c r="K29" s="22"/>
      <c r="L29" s="23">
        <v>9.8764475743348985</v>
      </c>
      <c r="M29" s="23"/>
      <c r="N29" s="23">
        <f t="shared" ref="N29:N35" si="10">N22/N15/12</f>
        <v>10.861046101190476</v>
      </c>
      <c r="O29" s="23"/>
      <c r="P29" s="23">
        <f t="shared" ref="P29" si="11">N29-L29</f>
        <v>0.98459852685557792</v>
      </c>
      <c r="Q29" s="22"/>
      <c r="R29" s="24">
        <f t="shared" ref="R29" si="12">N29/L29-1</f>
        <v>9.9691566167391166E-2</v>
      </c>
      <c r="S29" s="24"/>
      <c r="T29" s="23">
        <v>9.8764475743348985</v>
      </c>
      <c r="U29" s="23"/>
      <c r="V29" s="23">
        <f t="shared" ref="V29:V35" si="13">V22/V15/12</f>
        <v>10.861046101190476</v>
      </c>
      <c r="W29" s="23"/>
      <c r="X29" s="23">
        <f t="shared" si="6"/>
        <v>0.98459852685557792</v>
      </c>
      <c r="Y29" s="22"/>
      <c r="Z29" s="24">
        <f t="shared" si="7"/>
        <v>9.9691566167391166E-2</v>
      </c>
      <c r="AA29" s="24"/>
    </row>
    <row r="30" spans="1:27" s="13" customFormat="1" ht="18.75" x14ac:dyDescent="0.3">
      <c r="A30" s="76" t="s">
        <v>127</v>
      </c>
      <c r="B30" s="76"/>
      <c r="C30" s="76"/>
      <c r="D30" s="76"/>
      <c r="E30" s="76"/>
      <c r="F30" s="76"/>
      <c r="G30" s="76"/>
      <c r="H30" s="76"/>
      <c r="I30" s="76"/>
      <c r="J30" s="22">
        <v>6031</v>
      </c>
      <c r="K30" s="22"/>
      <c r="L30" s="22">
        <v>31.25</v>
      </c>
      <c r="M30" s="22"/>
      <c r="N30" s="23">
        <f t="shared" si="10"/>
        <v>33.297460000000001</v>
      </c>
      <c r="O30" s="23"/>
      <c r="P30" s="23">
        <f t="shared" ref="P30:P35" si="14">N30-L30</f>
        <v>2.0474600000000009</v>
      </c>
      <c r="Q30" s="22"/>
      <c r="R30" s="24">
        <f t="shared" ref="R30:R35" si="15">N30/L30-1</f>
        <v>6.551872000000003E-2</v>
      </c>
      <c r="S30" s="24"/>
      <c r="T30" s="22">
        <v>31.25</v>
      </c>
      <c r="U30" s="22"/>
      <c r="V30" s="23">
        <f t="shared" si="13"/>
        <v>33.297460000000001</v>
      </c>
      <c r="W30" s="23"/>
      <c r="X30" s="23">
        <f t="shared" si="6"/>
        <v>2.0474600000000009</v>
      </c>
      <c r="Y30" s="22"/>
      <c r="Z30" s="24">
        <f t="shared" si="7"/>
        <v>6.551872000000003E-2</v>
      </c>
      <c r="AA30" s="24"/>
    </row>
    <row r="31" spans="1:27" s="13" customFormat="1" ht="18.75" x14ac:dyDescent="0.3">
      <c r="A31" s="76" t="s">
        <v>121</v>
      </c>
      <c r="B31" s="76"/>
      <c r="C31" s="76"/>
      <c r="D31" s="76"/>
      <c r="E31" s="76"/>
      <c r="F31" s="76"/>
      <c r="G31" s="76"/>
      <c r="H31" s="76"/>
      <c r="I31" s="76"/>
      <c r="J31" s="22">
        <v>6032</v>
      </c>
      <c r="K31" s="22"/>
      <c r="L31" s="23">
        <v>19.6078431372549</v>
      </c>
      <c r="M31" s="23"/>
      <c r="N31" s="23">
        <f t="shared" si="10"/>
        <v>16.794062499999999</v>
      </c>
      <c r="O31" s="23"/>
      <c r="P31" s="23">
        <f t="shared" si="14"/>
        <v>-2.8137806372549008</v>
      </c>
      <c r="Q31" s="22"/>
      <c r="R31" s="24">
        <f t="shared" si="15"/>
        <v>-0.14350281249999997</v>
      </c>
      <c r="S31" s="24"/>
      <c r="T31" s="23">
        <v>19.6078431372549</v>
      </c>
      <c r="U31" s="23"/>
      <c r="V31" s="23">
        <f t="shared" si="13"/>
        <v>16.794062499999999</v>
      </c>
      <c r="W31" s="23"/>
      <c r="X31" s="23">
        <f t="shared" si="6"/>
        <v>-2.8137806372549008</v>
      </c>
      <c r="Y31" s="22"/>
      <c r="Z31" s="24">
        <f t="shared" si="7"/>
        <v>-0.14350281249999997</v>
      </c>
      <c r="AA31" s="24"/>
    </row>
    <row r="32" spans="1:27" s="13" customFormat="1" ht="18.75" x14ac:dyDescent="0.3">
      <c r="A32" s="76" t="s">
        <v>128</v>
      </c>
      <c r="B32" s="76"/>
      <c r="C32" s="76"/>
      <c r="D32" s="76"/>
      <c r="E32" s="76"/>
      <c r="F32" s="76"/>
      <c r="G32" s="76"/>
      <c r="H32" s="76"/>
      <c r="I32" s="76"/>
      <c r="J32" s="22">
        <v>6033</v>
      </c>
      <c r="K32" s="22"/>
      <c r="L32" s="22">
        <v>15</v>
      </c>
      <c r="M32" s="22"/>
      <c r="N32" s="23">
        <f t="shared" si="10"/>
        <v>17.854699999999998</v>
      </c>
      <c r="O32" s="23"/>
      <c r="P32" s="23">
        <f t="shared" si="14"/>
        <v>2.8546999999999976</v>
      </c>
      <c r="Q32" s="22"/>
      <c r="R32" s="24">
        <f t="shared" si="15"/>
        <v>0.19031333333333311</v>
      </c>
      <c r="S32" s="24"/>
      <c r="T32" s="22">
        <v>15</v>
      </c>
      <c r="U32" s="22"/>
      <c r="V32" s="23">
        <f t="shared" si="13"/>
        <v>17.854699999999998</v>
      </c>
      <c r="W32" s="23"/>
      <c r="X32" s="23">
        <f t="shared" si="6"/>
        <v>2.8546999999999976</v>
      </c>
      <c r="Y32" s="22"/>
      <c r="Z32" s="24">
        <f t="shared" si="7"/>
        <v>0.19031333333333311</v>
      </c>
      <c r="AA32" s="24"/>
    </row>
    <row r="33" spans="1:27" s="13" customFormat="1" ht="18.75" x14ac:dyDescent="0.3">
      <c r="A33" s="76" t="s">
        <v>123</v>
      </c>
      <c r="B33" s="76"/>
      <c r="C33" s="76"/>
      <c r="D33" s="76"/>
      <c r="E33" s="76"/>
      <c r="F33" s="76"/>
      <c r="G33" s="76"/>
      <c r="H33" s="76"/>
      <c r="I33" s="76"/>
      <c r="J33" s="22">
        <v>6034</v>
      </c>
      <c r="K33" s="22"/>
      <c r="L33" s="23">
        <v>8.5353535353535346</v>
      </c>
      <c r="M33" s="23"/>
      <c r="N33" s="23">
        <f t="shared" si="10"/>
        <v>8.5186827956989237</v>
      </c>
      <c r="O33" s="23"/>
      <c r="P33" s="23">
        <f t="shared" si="14"/>
        <v>-1.6670739654610855E-2</v>
      </c>
      <c r="Q33" s="22"/>
      <c r="R33" s="24">
        <f t="shared" si="15"/>
        <v>-1.9531399121970328E-3</v>
      </c>
      <c r="S33" s="24"/>
      <c r="T33" s="23">
        <v>8.5353535353535346</v>
      </c>
      <c r="U33" s="23"/>
      <c r="V33" s="23">
        <f t="shared" si="13"/>
        <v>8.5186827956989237</v>
      </c>
      <c r="W33" s="23"/>
      <c r="X33" s="23">
        <f t="shared" si="6"/>
        <v>-1.6670739654610855E-2</v>
      </c>
      <c r="Y33" s="22"/>
      <c r="Z33" s="24">
        <f t="shared" si="7"/>
        <v>-1.9531399121970328E-3</v>
      </c>
      <c r="AA33" s="24"/>
    </row>
    <row r="34" spans="1:27" s="13" customFormat="1" ht="18.75" x14ac:dyDescent="0.3">
      <c r="A34" s="76" t="s">
        <v>129</v>
      </c>
      <c r="B34" s="76"/>
      <c r="C34" s="76"/>
      <c r="D34" s="76"/>
      <c r="E34" s="76"/>
      <c r="F34" s="76"/>
      <c r="G34" s="76"/>
      <c r="H34" s="76"/>
      <c r="I34" s="76"/>
      <c r="J34" s="22">
        <v>6035</v>
      </c>
      <c r="K34" s="22"/>
      <c r="L34" s="23">
        <v>4.5289855072463769</v>
      </c>
      <c r="M34" s="23"/>
      <c r="N34" s="23">
        <f t="shared" si="10"/>
        <v>5.4993333333333325</v>
      </c>
      <c r="O34" s="23"/>
      <c r="P34" s="23">
        <f t="shared" si="14"/>
        <v>0.97034782608695558</v>
      </c>
      <c r="Q34" s="22"/>
      <c r="R34" s="24">
        <f t="shared" si="15"/>
        <v>0.21425279999999969</v>
      </c>
      <c r="S34" s="24"/>
      <c r="T34" s="23">
        <v>4.5289855072463769</v>
      </c>
      <c r="U34" s="23"/>
      <c r="V34" s="23">
        <f t="shared" si="13"/>
        <v>5.4993333333333325</v>
      </c>
      <c r="W34" s="23"/>
      <c r="X34" s="23">
        <f t="shared" si="6"/>
        <v>0.97034782608695558</v>
      </c>
      <c r="Y34" s="22"/>
      <c r="Z34" s="24">
        <f t="shared" si="7"/>
        <v>0.21425279999999969</v>
      </c>
      <c r="AA34" s="24"/>
    </row>
    <row r="35" spans="1:27" s="13" customFormat="1" ht="18.75" x14ac:dyDescent="0.3">
      <c r="A35" s="76" t="s">
        <v>125</v>
      </c>
      <c r="B35" s="76"/>
      <c r="C35" s="76"/>
      <c r="D35" s="76"/>
      <c r="E35" s="76"/>
      <c r="F35" s="76"/>
      <c r="G35" s="76"/>
      <c r="H35" s="76"/>
      <c r="I35" s="76"/>
      <c r="J35" s="22">
        <v>6036</v>
      </c>
      <c r="K35" s="22"/>
      <c r="L35" s="23">
        <v>5.8182291666666659</v>
      </c>
      <c r="M35" s="23"/>
      <c r="N35" s="23">
        <f t="shared" si="10"/>
        <v>6.3584027777777772</v>
      </c>
      <c r="O35" s="23"/>
      <c r="P35" s="23">
        <f t="shared" si="14"/>
        <v>0.54017361111111128</v>
      </c>
      <c r="Q35" s="22"/>
      <c r="R35" s="24">
        <f t="shared" si="15"/>
        <v>9.2841583862978583E-2</v>
      </c>
      <c r="S35" s="24"/>
      <c r="T35" s="23">
        <v>5.8182291666666659</v>
      </c>
      <c r="U35" s="23"/>
      <c r="V35" s="23">
        <f t="shared" si="13"/>
        <v>6.3584027777777772</v>
      </c>
      <c r="W35" s="23"/>
      <c r="X35" s="23">
        <f t="shared" si="6"/>
        <v>0.54017361111111128</v>
      </c>
      <c r="Y35" s="22"/>
      <c r="Z35" s="24">
        <f t="shared" si="7"/>
        <v>9.2841583862978583E-2</v>
      </c>
      <c r="AA35" s="24"/>
    </row>
    <row r="36" spans="1:27" s="13" customFormat="1" ht="18.75" x14ac:dyDescent="0.3">
      <c r="A36" s="76" t="s">
        <v>132</v>
      </c>
      <c r="B36" s="76"/>
      <c r="C36" s="76"/>
      <c r="D36" s="76"/>
      <c r="E36" s="76"/>
      <c r="F36" s="76"/>
      <c r="G36" s="76"/>
      <c r="H36" s="76"/>
      <c r="I36" s="76"/>
      <c r="J36" s="22">
        <v>6040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s="13" customFormat="1" ht="18.75" x14ac:dyDescent="0.3">
      <c r="A37" s="76" t="s">
        <v>133</v>
      </c>
      <c r="B37" s="76"/>
      <c r="C37" s="76"/>
      <c r="D37" s="76"/>
      <c r="E37" s="76"/>
      <c r="F37" s="76"/>
      <c r="G37" s="76"/>
      <c r="H37" s="76"/>
      <c r="I37" s="76"/>
      <c r="J37" s="22">
        <v>6041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3" customFormat="1" ht="18.75" x14ac:dyDescent="0.3">
      <c r="A38" s="76" t="s">
        <v>121</v>
      </c>
      <c r="B38" s="76"/>
      <c r="C38" s="76"/>
      <c r="D38" s="76"/>
      <c r="E38" s="76"/>
      <c r="F38" s="76"/>
      <c r="G38" s="76"/>
      <c r="H38" s="76"/>
      <c r="I38" s="76"/>
      <c r="J38" s="22">
        <v>6042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s="13" customFormat="1" ht="18.75" x14ac:dyDescent="0.3">
      <c r="A39" s="76" t="s">
        <v>128</v>
      </c>
      <c r="B39" s="76"/>
      <c r="C39" s="76"/>
      <c r="D39" s="76"/>
      <c r="E39" s="76"/>
      <c r="F39" s="76"/>
      <c r="G39" s="76"/>
      <c r="H39" s="76"/>
      <c r="I39" s="76"/>
      <c r="J39" s="22">
        <v>6043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s="13" customFormat="1" ht="18.75" x14ac:dyDescent="0.3">
      <c r="A40" s="76" t="s">
        <v>123</v>
      </c>
      <c r="B40" s="76"/>
      <c r="C40" s="76"/>
      <c r="D40" s="76"/>
      <c r="E40" s="76"/>
      <c r="F40" s="76"/>
      <c r="G40" s="76"/>
      <c r="H40" s="76"/>
      <c r="I40" s="76"/>
      <c r="J40" s="22">
        <v>6044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s="13" customFormat="1" ht="18.75" x14ac:dyDescent="0.3">
      <c r="A41" s="76" t="s">
        <v>129</v>
      </c>
      <c r="B41" s="76"/>
      <c r="C41" s="76"/>
      <c r="D41" s="76"/>
      <c r="E41" s="76"/>
      <c r="F41" s="76"/>
      <c r="G41" s="76"/>
      <c r="H41" s="76"/>
      <c r="I41" s="76"/>
      <c r="J41" s="22">
        <v>6045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s="13" customFormat="1" ht="18.75" x14ac:dyDescent="0.3">
      <c r="A42" s="76" t="s">
        <v>130</v>
      </c>
      <c r="B42" s="76"/>
      <c r="C42" s="76"/>
      <c r="D42" s="76"/>
      <c r="E42" s="76"/>
      <c r="F42" s="76"/>
      <c r="G42" s="76"/>
      <c r="H42" s="76"/>
      <c r="I42" s="76"/>
      <c r="J42" s="22">
        <v>6046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s="1" customFormat="1" ht="20.25" x14ac:dyDescent="0.3">
      <c r="A43" s="15"/>
    </row>
    <row r="44" spans="1:27" s="17" customFormat="1" ht="18.75" x14ac:dyDescent="0.3">
      <c r="A44" s="16"/>
      <c r="F44" s="18" t="s">
        <v>134</v>
      </c>
      <c r="G44" s="18"/>
      <c r="H44" s="18"/>
      <c r="I44" s="18"/>
      <c r="J44" s="18"/>
      <c r="K44" s="18"/>
      <c r="L44" s="18"/>
      <c r="O44" s="18"/>
      <c r="P44" s="18"/>
      <c r="Q44" s="18"/>
      <c r="R44" s="18"/>
      <c r="S44" s="18"/>
      <c r="T44" s="18"/>
      <c r="W44" s="75" t="s">
        <v>141</v>
      </c>
      <c r="X44" s="75"/>
      <c r="Y44" s="75"/>
      <c r="Z44" s="75"/>
      <c r="AA44" s="75"/>
    </row>
    <row r="45" spans="1:27" s="17" customFormat="1" ht="18.75" x14ac:dyDescent="0.3">
      <c r="A45" s="16"/>
      <c r="H45" s="17" t="s">
        <v>135</v>
      </c>
      <c r="Q45" s="17" t="s">
        <v>136</v>
      </c>
      <c r="X45" s="17" t="s">
        <v>137</v>
      </c>
    </row>
    <row r="46" spans="1:27" s="1" customFormat="1" x14ac:dyDescent="0.25"/>
    <row r="47" spans="1:27" s="17" customFormat="1" ht="18.75" x14ac:dyDescent="0.3">
      <c r="A47" s="16"/>
      <c r="F47" s="18" t="s">
        <v>138</v>
      </c>
      <c r="G47" s="18"/>
      <c r="H47" s="18"/>
      <c r="I47" s="18"/>
      <c r="J47" s="18"/>
      <c r="K47" s="18"/>
      <c r="L47" s="18"/>
      <c r="O47" s="18"/>
      <c r="P47" s="18"/>
      <c r="Q47" s="18"/>
      <c r="R47" s="18"/>
      <c r="S47" s="18"/>
      <c r="T47" s="18"/>
      <c r="W47" s="75" t="s">
        <v>142</v>
      </c>
      <c r="X47" s="75"/>
      <c r="Y47" s="75"/>
      <c r="Z47" s="75"/>
      <c r="AA47" s="75"/>
    </row>
    <row r="48" spans="1:27" s="17" customFormat="1" ht="18.75" x14ac:dyDescent="0.3">
      <c r="A48" s="16"/>
      <c r="H48" s="17" t="s">
        <v>135</v>
      </c>
      <c r="Q48" s="17" t="s">
        <v>136</v>
      </c>
      <c r="X48" s="17" t="s">
        <v>137</v>
      </c>
    </row>
  </sheetData>
  <mergeCells count="357">
    <mergeCell ref="X3:Y5"/>
    <mergeCell ref="Z3:AA5"/>
    <mergeCell ref="A6:I6"/>
    <mergeCell ref="J6:K6"/>
    <mergeCell ref="L6:M6"/>
    <mergeCell ref="N6:O6"/>
    <mergeCell ref="P6:Q6"/>
    <mergeCell ref="R6:S6"/>
    <mergeCell ref="T6:U6"/>
    <mergeCell ref="V6:W6"/>
    <mergeCell ref="A1:I5"/>
    <mergeCell ref="J1:K5"/>
    <mergeCell ref="L1:S2"/>
    <mergeCell ref="T1:AA2"/>
    <mergeCell ref="L3:M5"/>
    <mergeCell ref="N3:O5"/>
    <mergeCell ref="P3:Q5"/>
    <mergeCell ref="R3:S5"/>
    <mergeCell ref="T3:U5"/>
    <mergeCell ref="V3:W5"/>
    <mergeCell ref="X6:Y6"/>
    <mergeCell ref="Z6:AA6"/>
    <mergeCell ref="A7:AA7"/>
    <mergeCell ref="A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3:AA13"/>
    <mergeCell ref="A14:AA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39:I39"/>
    <mergeCell ref="J39:K39"/>
    <mergeCell ref="L39:M39"/>
    <mergeCell ref="N39:O39"/>
    <mergeCell ref="P39:Q39"/>
    <mergeCell ref="Z40:AA40"/>
    <mergeCell ref="A41:I41"/>
    <mergeCell ref="J41:K41"/>
    <mergeCell ref="L41:M41"/>
    <mergeCell ref="N41:O41"/>
    <mergeCell ref="P41:Q41"/>
    <mergeCell ref="R39:S39"/>
    <mergeCell ref="T39:U39"/>
    <mergeCell ref="V39:W39"/>
    <mergeCell ref="X39:Y39"/>
    <mergeCell ref="Z39:AA39"/>
    <mergeCell ref="A40:I40"/>
    <mergeCell ref="J40:K40"/>
    <mergeCell ref="L40:M40"/>
    <mergeCell ref="N40:O40"/>
    <mergeCell ref="P40:Q40"/>
    <mergeCell ref="A42:I42"/>
    <mergeCell ref="J42:K42"/>
    <mergeCell ref="L42:M42"/>
    <mergeCell ref="N42:O42"/>
    <mergeCell ref="P42:Q42"/>
    <mergeCell ref="R40:S40"/>
    <mergeCell ref="T40:U40"/>
    <mergeCell ref="V40:W40"/>
    <mergeCell ref="X40:Y40"/>
    <mergeCell ref="W47:AA47"/>
    <mergeCell ref="R42:S42"/>
    <mergeCell ref="T42:U42"/>
    <mergeCell ref="V42:W42"/>
    <mergeCell ref="X42:Y42"/>
    <mergeCell ref="Z42:AA42"/>
    <mergeCell ref="W44:AA44"/>
    <mergeCell ref="R41:S41"/>
    <mergeCell ref="T41:U41"/>
    <mergeCell ref="V41:W41"/>
    <mergeCell ref="X41:Y41"/>
    <mergeCell ref="Z41:AA41"/>
  </mergeCells>
  <pageMargins left="0.7" right="0.7" top="0.75" bottom="0.75" header="0.3" footer="0.3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5</vt:lpstr>
      <vt:lpstr>6</vt:lpstr>
      <vt:lpstr>7</vt:lpstr>
      <vt:lpstr>'5'!Область_печати</vt:lpstr>
      <vt:lpstr>'6'!Область_печати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lastPrinted>2021-02-18T11:54:53Z</cp:lastPrinted>
  <dcterms:created xsi:type="dcterms:W3CDTF">2021-02-18T09:19:19Z</dcterms:created>
  <dcterms:modified xsi:type="dcterms:W3CDTF">2021-04-01T07:35:47Z</dcterms:modified>
</cp:coreProperties>
</file>