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Лист1" sheetId="1" r:id="rId1"/>
  </sheets>
  <definedNames>
    <definedName name="_xlnm.Print_Area" localSheetId="0">'Лист1'!$A$1:$E$63</definedName>
  </definedNames>
  <calcPr fullCalcOnLoad="1"/>
</workbook>
</file>

<file path=xl/sharedStrings.xml><?xml version="1.0" encoding="utf-8"?>
<sst xmlns="http://schemas.openxmlformats.org/spreadsheetml/2006/main" count="63" uniqueCount="61">
  <si>
    <t>Додаток 1</t>
  </si>
  <si>
    <t>до пояснювальної</t>
  </si>
  <si>
    <t>грн.</t>
  </si>
  <si>
    <t>РАЗОМ</t>
  </si>
  <si>
    <t>ЗАГАЛЬНИЙ ФОНД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</si>
  <si>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</si>
  <si>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</si>
  <si>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отг с. Іванівка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</si>
  <si>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</si>
  <si>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с. Анисів</t>
  </si>
  <si>
    <t>с. Боровики</t>
  </si>
  <si>
    <t>с. Боромики</t>
  </si>
  <si>
    <t>с. Вознесенське</t>
  </si>
  <si>
    <t>с. Дніпровське</t>
  </si>
  <si>
    <t>с. Довжик</t>
  </si>
  <si>
    <t>с. Киїнка</t>
  </si>
  <si>
    <t>с. Киселівка</t>
  </si>
  <si>
    <t>с. Ковпита</t>
  </si>
  <si>
    <t>с. Кувечичі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</si>
  <si>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</si>
  <si>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</si>
  <si>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</si>
  <si>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</si>
  <si>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</si>
  <si>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</si>
  <si>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Редьківка</t>
  </si>
  <si>
    <t>с. Роїще</t>
  </si>
  <si>
    <t>с. Рудка</t>
  </si>
  <si>
    <t>с. Серединка</t>
  </si>
  <si>
    <t>с. Слабин</t>
  </si>
  <si>
    <t>с. Старий Білоус</t>
  </si>
  <si>
    <t>с. Терехівка</t>
  </si>
  <si>
    <t>с. Трисвятська Слобода</t>
  </si>
  <si>
    <t>с. Халявин</t>
  </si>
  <si>
    <t>с. Хмільниця</t>
  </si>
  <si>
    <t>с. Черниш</t>
  </si>
  <si>
    <t>с. Шестовиця</t>
  </si>
  <si>
    <t>смт. Седнів</t>
  </si>
  <si>
    <t>отг смт. Гончарівське</t>
  </si>
  <si>
    <t>отг смт. М.-Коцюбинське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</si>
  <si>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</si>
  <si>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</si>
  <si>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</si>
  <si>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</si>
  <si>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</si>
  <si>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</si>
  <si>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</si>
  <si>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</si>
  <si>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</si>
  <si>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</si>
  <si>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</si>
  <si>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отг смт. Олишівка</t>
  </si>
  <si>
    <t>з обласного бюджету</t>
  </si>
  <si>
    <t>виноситься на затвердження сесією без спільних розпоряджень</t>
  </si>
  <si>
    <t>Зміни до доходної частини районного бюджету до сесії Чернігівської районної ради за період з 01.01.2018 року по 01.05.2018 року (до сесії 30.05.2018 року)</t>
  </si>
  <si>
    <t>Направлення перевиконання власних доходів</t>
  </si>
  <si>
    <t>ПЕРЕРОЗПОДІЛ МІЖ КБК</t>
  </si>
  <si>
    <t>Інші субвенції , В ТОМУ ЧИСЛІ:</t>
  </si>
  <si>
    <t>ЗБІЛЬШЕННЯ / ЗМЕНШЕННЯ</t>
  </si>
  <si>
    <t>Збільшено +</t>
  </si>
  <si>
    <t>Зменшено -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</si>
</sst>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2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0" fontId="1" fillId="24" borderId="0" xfId="0" applyFont="1" applyFill="1" applyAlignment="1">
      <alignment vertical="top"/>
    </xf>
    <xf numFmtId="4" fontId="1" fillId="24" borderId="0" xfId="0" applyNumberFormat="1" applyFont="1" applyFill="1" applyAlignment="1">
      <alignment vertical="top"/>
    </xf>
    <xf numFmtId="2" fontId="3" fillId="0" borderId="0" xfId="0" applyNumberFormat="1" applyFont="1" applyAlignment="1">
      <alignment vertical="top"/>
    </xf>
    <xf numFmtId="2" fontId="1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4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4" fontId="9" fillId="0" borderId="0" xfId="0" applyNumberFormat="1" applyFont="1" applyAlignment="1">
      <alignment vertical="top"/>
    </xf>
    <xf numFmtId="0" fontId="8" fillId="0" borderId="10" xfId="0" applyFont="1" applyBorder="1" applyAlignment="1">
      <alignment vertical="top" wrapText="1"/>
    </xf>
    <xf numFmtId="0" fontId="2" fillId="24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" fontId="1" fillId="0" borderId="10" xfId="0" applyNumberFormat="1" applyFont="1" applyFill="1" applyBorder="1" applyAlignment="1">
      <alignment vertical="top"/>
    </xf>
    <xf numFmtId="4" fontId="3" fillId="22" borderId="10" xfId="0" applyNumberFormat="1" applyFont="1" applyFill="1" applyBorder="1" applyAlignment="1">
      <alignment vertical="top"/>
    </xf>
    <xf numFmtId="4" fontId="3" fillId="25" borderId="10" xfId="0" applyNumberFormat="1" applyFont="1" applyFill="1" applyBorder="1" applyAlignment="1">
      <alignment vertical="top"/>
    </xf>
    <xf numFmtId="0" fontId="1" fillId="0" borderId="10" xfId="0" applyFont="1" applyBorder="1" applyAlignment="1">
      <alignment vertical="top" wrapText="1"/>
    </xf>
    <xf numFmtId="4" fontId="1" fillId="24" borderId="10" xfId="0" applyNumberFormat="1" applyFont="1" applyFill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4" fontId="3" fillId="24" borderId="10" xfId="0" applyNumberFormat="1" applyFont="1" applyFill="1" applyBorder="1" applyAlignment="1">
      <alignment vertical="top"/>
    </xf>
    <xf numFmtId="4" fontId="3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4" fontId="3" fillId="25" borderId="10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top"/>
    </xf>
    <xf numFmtId="4" fontId="3" fillId="25" borderId="15" xfId="0" applyNumberFormat="1" applyFont="1" applyFill="1" applyBorder="1" applyAlignment="1">
      <alignment horizontal="center" vertical="top"/>
    </xf>
    <xf numFmtId="4" fontId="3" fillId="25" borderId="16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BreakPreview" zoomScaleSheetLayoutView="100" zoomScalePageLayoutView="0" workbookViewId="0" topLeftCell="A1">
      <pane xSplit="2" ySplit="7" topLeftCell="C1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2" sqref="C22"/>
    </sheetView>
  </sheetViews>
  <sheetFormatPr defaultColWidth="9.00390625" defaultRowHeight="12.75"/>
  <cols>
    <col min="1" max="1" width="9.125" style="1" customWidth="1"/>
    <col min="2" max="2" width="67.125" style="1" customWidth="1"/>
    <col min="3" max="3" width="17.875" style="6" customWidth="1"/>
    <col min="4" max="4" width="16.25390625" style="1" customWidth="1"/>
    <col min="5" max="5" width="19.25390625" style="4" customWidth="1"/>
    <col min="6" max="6" width="10.375" style="10" bestFit="1" customWidth="1"/>
    <col min="7" max="8" width="9.125" style="1" customWidth="1"/>
    <col min="9" max="9" width="10.375" style="1" bestFit="1" customWidth="1"/>
    <col min="10" max="16384" width="9.125" style="1" customWidth="1"/>
  </cols>
  <sheetData>
    <row r="1" spans="4:9" ht="12.75">
      <c r="D1" s="4" t="s">
        <v>0</v>
      </c>
      <c r="I1" s="1">
        <v>801504.65</v>
      </c>
    </row>
    <row r="2" spans="4:9" ht="12.75">
      <c r="D2" s="4" t="s">
        <v>1</v>
      </c>
      <c r="I2" s="1">
        <v>1007828.91</v>
      </c>
    </row>
    <row r="3" ht="12.75">
      <c r="I3" s="1">
        <v>147073.97</v>
      </c>
    </row>
    <row r="4" spans="1:9" ht="39" customHeight="1">
      <c r="A4" s="36" t="s">
        <v>54</v>
      </c>
      <c r="B4" s="36"/>
      <c r="C4" s="36"/>
      <c r="D4" s="36"/>
      <c r="E4" s="36"/>
      <c r="I4" s="1">
        <v>849897.06</v>
      </c>
    </row>
    <row r="5" spans="5:9" ht="12.75">
      <c r="E5" s="4" t="s">
        <v>2</v>
      </c>
      <c r="I5" s="1">
        <v>128553.22</v>
      </c>
    </row>
    <row r="6" spans="1:11" ht="12.75">
      <c r="A6" s="5"/>
      <c r="B6" s="5"/>
      <c r="C6" s="37" t="s">
        <v>4</v>
      </c>
      <c r="D6" s="37"/>
      <c r="E6" s="37" t="s">
        <v>3</v>
      </c>
      <c r="I6" s="8">
        <f>SUM(I1:I5)</f>
        <v>2934857.81</v>
      </c>
      <c r="K6" s="9"/>
    </row>
    <row r="7" spans="1:6" s="3" customFormat="1" ht="15.75">
      <c r="A7" s="2"/>
      <c r="B7" s="2"/>
      <c r="C7" s="16" t="s">
        <v>59</v>
      </c>
      <c r="D7" s="17" t="s">
        <v>60</v>
      </c>
      <c r="E7" s="37"/>
      <c r="F7" s="11"/>
    </row>
    <row r="8" spans="1:6" s="3" customFormat="1" ht="19.5" customHeight="1">
      <c r="A8" s="38" t="s">
        <v>56</v>
      </c>
      <c r="B8" s="38"/>
      <c r="C8" s="38"/>
      <c r="D8" s="38"/>
      <c r="E8" s="38"/>
      <c r="F8" s="11"/>
    </row>
    <row r="9" spans="1:5" ht="48">
      <c r="A9" s="2">
        <v>41030600</v>
      </c>
      <c r="B9" s="15" t="s">
        <v>42</v>
      </c>
      <c r="C9" s="18"/>
      <c r="D9" s="18">
        <v>-72650600</v>
      </c>
      <c r="E9" s="19">
        <f aca="true" t="shared" si="0" ref="E9:E18">SUM(C9:D9)</f>
        <v>-72650600</v>
      </c>
    </row>
    <row r="10" spans="1:5" ht="48">
      <c r="A10" s="2">
        <v>41030800</v>
      </c>
      <c r="B10" s="15" t="s">
        <v>5</v>
      </c>
      <c r="C10" s="18"/>
      <c r="D10" s="18">
        <v>-140365500</v>
      </c>
      <c r="E10" s="19">
        <f t="shared" si="0"/>
        <v>-140365500</v>
      </c>
    </row>
    <row r="11" spans="1:5" ht="36">
      <c r="A11" s="2">
        <v>41031000</v>
      </c>
      <c r="B11" s="15" t="s">
        <v>40</v>
      </c>
      <c r="C11" s="18"/>
      <c r="D11" s="18">
        <v>-6396500</v>
      </c>
      <c r="E11" s="19">
        <f t="shared" si="0"/>
        <v>-6396500</v>
      </c>
    </row>
    <row r="12" spans="1:5" ht="24">
      <c r="A12" s="2">
        <v>41033600</v>
      </c>
      <c r="B12" s="15" t="s">
        <v>8</v>
      </c>
      <c r="C12" s="18"/>
      <c r="D12" s="18">
        <v>-1400000</v>
      </c>
      <c r="E12" s="19">
        <f t="shared" si="0"/>
        <v>-1400000</v>
      </c>
    </row>
    <row r="13" spans="1:5" ht="48">
      <c r="A13" s="2">
        <v>41035800</v>
      </c>
      <c r="B13" s="15" t="s">
        <v>6</v>
      </c>
      <c r="C13" s="18"/>
      <c r="D13" s="18">
        <v>-1591200</v>
      </c>
      <c r="E13" s="19">
        <f t="shared" si="0"/>
        <v>-1591200</v>
      </c>
    </row>
    <row r="14" spans="1:5" ht="48">
      <c r="A14" s="5">
        <v>41050100</v>
      </c>
      <c r="B14" s="15" t="s">
        <v>43</v>
      </c>
      <c r="C14" s="18">
        <v>140365500</v>
      </c>
      <c r="D14" s="18"/>
      <c r="E14" s="19">
        <f t="shared" si="0"/>
        <v>140365500</v>
      </c>
    </row>
    <row r="15" spans="1:5" ht="36">
      <c r="A15" s="5">
        <v>41050200</v>
      </c>
      <c r="B15" s="15" t="s">
        <v>44</v>
      </c>
      <c r="C15" s="18">
        <v>6396500</v>
      </c>
      <c r="D15" s="18"/>
      <c r="E15" s="19">
        <f t="shared" si="0"/>
        <v>6396500</v>
      </c>
    </row>
    <row r="16" spans="1:5" ht="48">
      <c r="A16" s="5">
        <v>41050300</v>
      </c>
      <c r="B16" s="15" t="s">
        <v>45</v>
      </c>
      <c r="C16" s="18">
        <v>72650600</v>
      </c>
      <c r="D16" s="18"/>
      <c r="E16" s="19">
        <f t="shared" si="0"/>
        <v>72650600</v>
      </c>
    </row>
    <row r="17" spans="1:5" ht="48">
      <c r="A17" s="5">
        <v>41050700</v>
      </c>
      <c r="B17" s="15" t="s">
        <v>46</v>
      </c>
      <c r="C17" s="18">
        <v>1591200</v>
      </c>
      <c r="D17" s="18"/>
      <c r="E17" s="19">
        <f t="shared" si="0"/>
        <v>1591200</v>
      </c>
    </row>
    <row r="18" spans="1:6" ht="36">
      <c r="A18" s="5">
        <v>41052000</v>
      </c>
      <c r="B18" s="15" t="s">
        <v>50</v>
      </c>
      <c r="C18" s="18">
        <v>1400000</v>
      </c>
      <c r="D18" s="18"/>
      <c r="E18" s="19">
        <f t="shared" si="0"/>
        <v>1400000</v>
      </c>
      <c r="F18" s="10" t="s">
        <v>53</v>
      </c>
    </row>
    <row r="19" spans="1:6" s="4" customFormat="1" ht="12.75">
      <c r="A19" s="32" t="s">
        <v>3</v>
      </c>
      <c r="B19" s="33"/>
      <c r="C19" s="20">
        <f>SUM(C9:C18)</f>
        <v>222403800</v>
      </c>
      <c r="D19" s="20">
        <f>SUM(D9:D18)</f>
        <v>-222403800</v>
      </c>
      <c r="E19" s="19"/>
      <c r="F19" s="13"/>
    </row>
    <row r="20" spans="1:6" s="4" customFormat="1" ht="12.75">
      <c r="A20" s="34"/>
      <c r="B20" s="35"/>
      <c r="C20" s="39">
        <f>SUM(C19:D19)</f>
        <v>0</v>
      </c>
      <c r="D20" s="40"/>
      <c r="E20" s="19"/>
      <c r="F20" s="13"/>
    </row>
    <row r="21" spans="1:6" s="4" customFormat="1" ht="18" customHeight="1">
      <c r="A21" s="38" t="s">
        <v>58</v>
      </c>
      <c r="B21" s="38"/>
      <c r="C21" s="38"/>
      <c r="D21" s="38"/>
      <c r="E21" s="38"/>
      <c r="F21" s="13"/>
    </row>
    <row r="22" spans="1:5" ht="12.75">
      <c r="A22" s="2"/>
      <c r="B22" s="21" t="s">
        <v>55</v>
      </c>
      <c r="C22" s="22">
        <f>2700000+17684+280000</f>
        <v>2997684</v>
      </c>
      <c r="D22" s="23"/>
      <c r="E22" s="19">
        <f aca="true" t="shared" si="1" ref="E22:E27">SUM(C22:D22)</f>
        <v>2997684</v>
      </c>
    </row>
    <row r="23" spans="1:5" ht="36">
      <c r="A23" s="5">
        <v>41040200</v>
      </c>
      <c r="B23" s="15" t="s">
        <v>41</v>
      </c>
      <c r="C23" s="22">
        <v>3441400</v>
      </c>
      <c r="D23" s="23"/>
      <c r="E23" s="19">
        <f t="shared" si="1"/>
        <v>3441400</v>
      </c>
    </row>
    <row r="24" spans="1:5" ht="24">
      <c r="A24" s="5">
        <v>41051000</v>
      </c>
      <c r="B24" s="15" t="s">
        <v>47</v>
      </c>
      <c r="C24" s="22">
        <v>1577576</v>
      </c>
      <c r="D24" s="23"/>
      <c r="E24" s="19">
        <f t="shared" si="1"/>
        <v>1577576</v>
      </c>
    </row>
    <row r="25" spans="1:5" ht="24">
      <c r="A25" s="5">
        <v>41051100</v>
      </c>
      <c r="B25" s="15" t="s">
        <v>48</v>
      </c>
      <c r="C25" s="22">
        <v>736300</v>
      </c>
      <c r="D25" s="23"/>
      <c r="E25" s="19">
        <f t="shared" si="1"/>
        <v>736300</v>
      </c>
    </row>
    <row r="26" spans="1:5" ht="24">
      <c r="A26" s="5">
        <v>41051200</v>
      </c>
      <c r="B26" s="15" t="s">
        <v>49</v>
      </c>
      <c r="C26" s="22">
        <v>269787</v>
      </c>
      <c r="D26" s="23"/>
      <c r="E26" s="19">
        <f t="shared" si="1"/>
        <v>269787</v>
      </c>
    </row>
    <row r="27" spans="1:6" s="4" customFormat="1" ht="12.75">
      <c r="A27" s="30">
        <v>41053900</v>
      </c>
      <c r="B27" s="24" t="s">
        <v>57</v>
      </c>
      <c r="C27" s="25">
        <f>SUM(C28:C61)</f>
        <v>3653608.86</v>
      </c>
      <c r="D27" s="26">
        <f>SUM(D29:D61)</f>
        <v>0</v>
      </c>
      <c r="E27" s="19">
        <f t="shared" si="1"/>
        <v>3653608.86</v>
      </c>
      <c r="F27" s="12">
        <f>3562187.02-C27</f>
        <v>-91421.83999999985</v>
      </c>
    </row>
    <row r="28" spans="1:6" s="4" customFormat="1" ht="12.75">
      <c r="A28" s="30"/>
      <c r="B28" s="24" t="s">
        <v>52</v>
      </c>
      <c r="C28" s="25">
        <v>50000</v>
      </c>
      <c r="D28" s="26"/>
      <c r="E28" s="19"/>
      <c r="F28" s="12">
        <v>50000</v>
      </c>
    </row>
    <row r="29" spans="1:5" ht="12.75">
      <c r="A29" s="30"/>
      <c r="B29" s="27" t="s">
        <v>9</v>
      </c>
      <c r="C29" s="18">
        <v>17000</v>
      </c>
      <c r="D29" s="23"/>
      <c r="E29" s="19">
        <f aca="true" t="shared" si="2" ref="E29:E62">SUM(C29:D29)</f>
        <v>17000</v>
      </c>
    </row>
    <row r="30" spans="1:6" ht="12.75">
      <c r="A30" s="30"/>
      <c r="B30" s="27" t="s">
        <v>10</v>
      </c>
      <c r="C30" s="18">
        <v>40000</v>
      </c>
      <c r="D30" s="23"/>
      <c r="E30" s="19">
        <f t="shared" si="2"/>
        <v>40000</v>
      </c>
      <c r="F30" s="10">
        <v>40000</v>
      </c>
    </row>
    <row r="31" spans="1:5" ht="12.75" hidden="1">
      <c r="A31" s="30"/>
      <c r="B31" s="27" t="s">
        <v>11</v>
      </c>
      <c r="C31" s="18"/>
      <c r="D31" s="23"/>
      <c r="E31" s="19">
        <f t="shared" si="2"/>
        <v>0</v>
      </c>
    </row>
    <row r="32" spans="1:5" ht="12.75">
      <c r="A32" s="30"/>
      <c r="B32" s="27" t="s">
        <v>12</v>
      </c>
      <c r="C32" s="18">
        <f>196000+33145.63</f>
        <v>229145.63</v>
      </c>
      <c r="D32" s="23"/>
      <c r="E32" s="19">
        <f t="shared" si="2"/>
        <v>229145.63</v>
      </c>
    </row>
    <row r="33" spans="1:5" ht="12.75">
      <c r="A33" s="30"/>
      <c r="B33" s="27" t="s">
        <v>13</v>
      </c>
      <c r="C33" s="18">
        <v>10000</v>
      </c>
      <c r="D33" s="23"/>
      <c r="E33" s="19">
        <f t="shared" si="2"/>
        <v>10000</v>
      </c>
    </row>
    <row r="34" spans="1:5" ht="12.75">
      <c r="A34" s="30"/>
      <c r="B34" s="27" t="s">
        <v>14</v>
      </c>
      <c r="C34" s="18">
        <f>13000+14000</f>
        <v>27000</v>
      </c>
      <c r="D34" s="23"/>
      <c r="E34" s="19">
        <f t="shared" si="2"/>
        <v>27000</v>
      </c>
    </row>
    <row r="35" spans="1:6" ht="12.75">
      <c r="A35" s="30"/>
      <c r="B35" s="27" t="s">
        <v>15</v>
      </c>
      <c r="C35" s="18">
        <f>6000+50000+120379+85000+70000+8500+20000</f>
        <v>359879</v>
      </c>
      <c r="D35" s="23"/>
      <c r="E35" s="19">
        <f t="shared" si="2"/>
        <v>359879</v>
      </c>
      <c r="F35" s="10">
        <f>8500+20000</f>
        <v>28500</v>
      </c>
    </row>
    <row r="36" spans="1:6" ht="12.75">
      <c r="A36" s="30"/>
      <c r="B36" s="27" t="s">
        <v>16</v>
      </c>
      <c r="C36" s="18">
        <f>72414.65+11700+90000+48546</f>
        <v>222660.65</v>
      </c>
      <c r="D36" s="23"/>
      <c r="E36" s="19">
        <f t="shared" si="2"/>
        <v>222660.65</v>
      </c>
      <c r="F36" s="10">
        <f>6596+2950+39000</f>
        <v>48546</v>
      </c>
    </row>
    <row r="37" spans="1:5" ht="12.75">
      <c r="A37" s="30"/>
      <c r="B37" s="27" t="s">
        <v>17</v>
      </c>
      <c r="C37" s="18">
        <v>46446.41</v>
      </c>
      <c r="D37" s="23"/>
      <c r="E37" s="19">
        <f t="shared" si="2"/>
        <v>46446.41</v>
      </c>
    </row>
    <row r="38" spans="1:5" ht="12.75">
      <c r="A38" s="30"/>
      <c r="B38" s="27" t="s">
        <v>18</v>
      </c>
      <c r="C38" s="18">
        <v>13545.22</v>
      </c>
      <c r="D38" s="23"/>
      <c r="E38" s="19">
        <f t="shared" si="2"/>
        <v>13545.22</v>
      </c>
    </row>
    <row r="39" spans="1:5" ht="12.75">
      <c r="A39" s="30"/>
      <c r="B39" s="27" t="s">
        <v>19</v>
      </c>
      <c r="C39" s="18">
        <v>13691</v>
      </c>
      <c r="D39" s="23"/>
      <c r="E39" s="19">
        <f t="shared" si="2"/>
        <v>13691</v>
      </c>
    </row>
    <row r="40" spans="1:5" ht="12.75">
      <c r="A40" s="30"/>
      <c r="B40" s="27" t="s">
        <v>20</v>
      </c>
      <c r="C40" s="18">
        <f>2190+11507.69+730</f>
        <v>14427.69</v>
      </c>
      <c r="D40" s="23"/>
      <c r="E40" s="19">
        <f t="shared" si="2"/>
        <v>14427.69</v>
      </c>
    </row>
    <row r="41" spans="1:5" ht="12.75">
      <c r="A41" s="30"/>
      <c r="B41" s="27" t="s">
        <v>21</v>
      </c>
      <c r="C41" s="18">
        <f>8000+56100+20000+29008+6596</f>
        <v>119704</v>
      </c>
      <c r="D41" s="23"/>
      <c r="E41" s="19">
        <f t="shared" si="2"/>
        <v>119704</v>
      </c>
    </row>
    <row r="42" spans="1:6" ht="12.75">
      <c r="A42" s="30"/>
      <c r="B42" s="27" t="s">
        <v>22</v>
      </c>
      <c r="C42" s="18">
        <v>361590.22</v>
      </c>
      <c r="D42" s="23"/>
      <c r="E42" s="19">
        <f t="shared" si="2"/>
        <v>361590.22</v>
      </c>
      <c r="F42" s="10">
        <f>31590.22+230000+100000</f>
        <v>361590.22</v>
      </c>
    </row>
    <row r="43" spans="1:5" ht="12.75">
      <c r="A43" s="30"/>
      <c r="B43" s="27" t="s">
        <v>23</v>
      </c>
      <c r="C43" s="18">
        <f>13600+16868.02</f>
        <v>30468.02</v>
      </c>
      <c r="D43" s="23"/>
      <c r="E43" s="19">
        <f t="shared" si="2"/>
        <v>30468.02</v>
      </c>
    </row>
    <row r="44" spans="1:5" ht="13.5" customHeight="1" hidden="1">
      <c r="A44" s="30"/>
      <c r="B44" s="27" t="s">
        <v>24</v>
      </c>
      <c r="C44" s="18"/>
      <c r="D44" s="23"/>
      <c r="E44" s="19">
        <f t="shared" si="2"/>
        <v>0</v>
      </c>
    </row>
    <row r="45" spans="1:5" ht="12.75" hidden="1">
      <c r="A45" s="30"/>
      <c r="B45" s="27" t="s">
        <v>25</v>
      </c>
      <c r="C45" s="18"/>
      <c r="D45" s="23"/>
      <c r="E45" s="19">
        <f t="shared" si="2"/>
        <v>0</v>
      </c>
    </row>
    <row r="46" spans="1:5" ht="12.75" hidden="1">
      <c r="A46" s="30"/>
      <c r="B46" s="27" t="s">
        <v>26</v>
      </c>
      <c r="C46" s="18"/>
      <c r="D46" s="23"/>
      <c r="E46" s="19">
        <f t="shared" si="2"/>
        <v>0</v>
      </c>
    </row>
    <row r="47" spans="1:5" ht="12.75">
      <c r="A47" s="30"/>
      <c r="B47" s="27" t="s">
        <v>27</v>
      </c>
      <c r="C47" s="18">
        <f>19821.82+9210.96+3900</f>
        <v>32932.78</v>
      </c>
      <c r="D47" s="23"/>
      <c r="E47" s="19">
        <f t="shared" si="2"/>
        <v>32932.78</v>
      </c>
    </row>
    <row r="48" spans="1:5" ht="12.75">
      <c r="A48" s="30"/>
      <c r="B48" s="27" t="s">
        <v>28</v>
      </c>
      <c r="C48" s="18">
        <f>20000+3801.74+3500+23000</f>
        <v>50301.74</v>
      </c>
      <c r="D48" s="23"/>
      <c r="E48" s="19">
        <f t="shared" si="2"/>
        <v>50301.74</v>
      </c>
    </row>
    <row r="49" spans="1:5" ht="12.75">
      <c r="A49" s="30"/>
      <c r="B49" s="27" t="s">
        <v>29</v>
      </c>
      <c r="C49" s="18">
        <f>8000+5685</f>
        <v>13685</v>
      </c>
      <c r="D49" s="23"/>
      <c r="E49" s="19">
        <f t="shared" si="2"/>
        <v>13685</v>
      </c>
    </row>
    <row r="50" spans="1:5" ht="12.75">
      <c r="A50" s="30"/>
      <c r="B50" s="27" t="s">
        <v>30</v>
      </c>
      <c r="C50" s="18">
        <f>10000+49560+30000</f>
        <v>89560</v>
      </c>
      <c r="D50" s="23"/>
      <c r="E50" s="19">
        <f t="shared" si="2"/>
        <v>89560</v>
      </c>
    </row>
    <row r="51" spans="1:5" ht="12.75">
      <c r="A51" s="30"/>
      <c r="B51" s="27" t="s">
        <v>31</v>
      </c>
      <c r="C51" s="18">
        <f>15000+50000+5000+14928.91</f>
        <v>84928.91</v>
      </c>
      <c r="D51" s="23"/>
      <c r="E51" s="19">
        <f t="shared" si="2"/>
        <v>84928.91</v>
      </c>
    </row>
    <row r="52" spans="1:5" ht="12.75">
      <c r="A52" s="30"/>
      <c r="B52" s="27" t="s">
        <v>32</v>
      </c>
      <c r="C52" s="18">
        <f>26409+10000+32000+10000</f>
        <v>78409</v>
      </c>
      <c r="D52" s="23"/>
      <c r="E52" s="19">
        <f t="shared" si="2"/>
        <v>78409</v>
      </c>
    </row>
    <row r="53" spans="1:5" ht="12.75">
      <c r="A53" s="30"/>
      <c r="B53" s="27" t="s">
        <v>33</v>
      </c>
      <c r="C53" s="18">
        <f>20000+70000+13000+33341.04+5000+6596</f>
        <v>147937.04</v>
      </c>
      <c r="D53" s="23"/>
      <c r="E53" s="19">
        <f t="shared" si="2"/>
        <v>147937.04</v>
      </c>
    </row>
    <row r="54" spans="1:5" ht="12.75">
      <c r="A54" s="30"/>
      <c r="B54" s="27" t="s">
        <v>34</v>
      </c>
      <c r="C54" s="18">
        <f>50000+24991.06+50229.84</f>
        <v>125220.9</v>
      </c>
      <c r="D54" s="23"/>
      <c r="E54" s="19">
        <f t="shared" si="2"/>
        <v>125220.9</v>
      </c>
    </row>
    <row r="55" spans="1:5" ht="12.75">
      <c r="A55" s="30"/>
      <c r="B55" s="27" t="s">
        <v>35</v>
      </c>
      <c r="C55" s="18">
        <f>40000+8900</f>
        <v>48900</v>
      </c>
      <c r="D55" s="23"/>
      <c r="E55" s="19">
        <f t="shared" si="2"/>
        <v>48900</v>
      </c>
    </row>
    <row r="56" spans="1:5" ht="12.75">
      <c r="A56" s="30"/>
      <c r="B56" s="27" t="s">
        <v>36</v>
      </c>
      <c r="C56" s="18">
        <v>4569.84</v>
      </c>
      <c r="D56" s="23"/>
      <c r="E56" s="19">
        <f t="shared" si="2"/>
        <v>4569.84</v>
      </c>
    </row>
    <row r="57" spans="1:5" ht="12.75">
      <c r="A57" s="30"/>
      <c r="B57" s="27" t="s">
        <v>37</v>
      </c>
      <c r="C57" s="18">
        <f>49840+54242.28+15000</f>
        <v>119082.28</v>
      </c>
      <c r="D57" s="23"/>
      <c r="E57" s="19">
        <f t="shared" si="2"/>
        <v>119082.28</v>
      </c>
    </row>
    <row r="58" spans="1:5" ht="12.75">
      <c r="A58" s="30"/>
      <c r="B58" s="27" t="s">
        <v>51</v>
      </c>
      <c r="C58" s="18">
        <f>14700+54718+635885</f>
        <v>705303</v>
      </c>
      <c r="D58" s="23"/>
      <c r="E58" s="19">
        <f t="shared" si="2"/>
        <v>705303</v>
      </c>
    </row>
    <row r="59" spans="1:5" ht="12.75">
      <c r="A59" s="30"/>
      <c r="B59" s="28" t="s">
        <v>38</v>
      </c>
      <c r="C59" s="18">
        <f>190000+139450.54+15000</f>
        <v>344450.54000000004</v>
      </c>
      <c r="D59" s="23"/>
      <c r="E59" s="19">
        <f t="shared" si="2"/>
        <v>344450.54000000004</v>
      </c>
    </row>
    <row r="60" spans="1:5" ht="12.75">
      <c r="A60" s="30"/>
      <c r="B60" s="28" t="s">
        <v>39</v>
      </c>
      <c r="C60" s="18">
        <v>137577</v>
      </c>
      <c r="D60" s="23"/>
      <c r="E60" s="19">
        <f t="shared" si="2"/>
        <v>137577</v>
      </c>
    </row>
    <row r="61" spans="1:6" ht="12.75">
      <c r="A61" s="30"/>
      <c r="B61" s="28" t="s">
        <v>7</v>
      </c>
      <c r="C61" s="18">
        <f>16500+98692.99</f>
        <v>115192.99</v>
      </c>
      <c r="D61" s="23"/>
      <c r="E61" s="19">
        <f t="shared" si="2"/>
        <v>115192.99</v>
      </c>
      <c r="F61" s="10">
        <v>98692.99</v>
      </c>
    </row>
    <row r="62" spans="1:6" s="4" customFormat="1" ht="15.75" customHeight="1">
      <c r="A62" s="32" t="s">
        <v>3</v>
      </c>
      <c r="B62" s="33"/>
      <c r="C62" s="20">
        <f>SUM(C22,C23,C24,C25,C26,C27)</f>
        <v>12676355.86</v>
      </c>
      <c r="D62" s="20">
        <f>SUM(D22,D23,D24,D25,D26,D27)</f>
        <v>0</v>
      </c>
      <c r="E62" s="19">
        <f t="shared" si="2"/>
        <v>12676355.86</v>
      </c>
      <c r="F62" s="13"/>
    </row>
    <row r="63" spans="1:6" ht="15.75" customHeight="1">
      <c r="A63" s="34"/>
      <c r="B63" s="35"/>
      <c r="C63" s="31">
        <f>SUM(C62:D62)</f>
        <v>12676355.86</v>
      </c>
      <c r="D63" s="31"/>
      <c r="E63" s="29"/>
      <c r="F63" s="14">
        <f>SUM(F28:F61)</f>
        <v>627329.21</v>
      </c>
    </row>
    <row r="67" ht="12.75">
      <c r="C67" s="7"/>
    </row>
  </sheetData>
  <sheetProtection/>
  <mergeCells count="10">
    <mergeCell ref="A27:A61"/>
    <mergeCell ref="C63:D63"/>
    <mergeCell ref="A62:B63"/>
    <mergeCell ref="A4:E4"/>
    <mergeCell ref="C6:D6"/>
    <mergeCell ref="E6:E7"/>
    <mergeCell ref="A8:E8"/>
    <mergeCell ref="A21:E21"/>
    <mergeCell ref="C20:D20"/>
    <mergeCell ref="A19:B2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u252113</dc:creator>
  <cp:keywords/>
  <dc:description/>
  <cp:lastModifiedBy>u252114</cp:lastModifiedBy>
  <cp:lastPrinted>2018-05-21T14:03:13Z</cp:lastPrinted>
  <dcterms:created xsi:type="dcterms:W3CDTF">2017-03-17T07:10:26Z</dcterms:created>
  <dcterms:modified xsi:type="dcterms:W3CDTF">2018-05-21T14:03:14Z</dcterms:modified>
  <cp:category/>
  <cp:version/>
  <cp:contentType/>
  <cp:contentStatus/>
</cp:coreProperties>
</file>