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75" windowWidth="11370" windowHeight="6120" activeTab="1"/>
  </bookViews>
  <sheets>
    <sheet name="1 Доходи" sheetId="1" r:id="rId1"/>
    <sheet name="2 Видатки" sheetId="2" r:id="rId2"/>
  </sheets>
  <externalReferences>
    <externalReference r:id="rId5"/>
  </externalReferences>
  <definedNames>
    <definedName name="_xlnm.Print_Titles" localSheetId="0">'1 Доходи'!$12:$12</definedName>
    <definedName name="_xlnm.Print_Area" localSheetId="0">'1 Доходи'!$A$1:$G$77</definedName>
    <definedName name="_xlnm.Print_Area" localSheetId="1">'2 Видатки'!$A$1:$G$125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2"/>
          </rPr>
          <t>U252111:</t>
        </r>
        <r>
          <rPr>
            <sz val="8"/>
            <rFont val="Tahoma"/>
            <family val="2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2"/>
          </rPr>
          <t>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<sst xmlns="http://schemas.openxmlformats.org/spreadsheetml/2006/main" count="313" uniqueCount="262">
  <si>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</si>
  <si>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</si>
  <si>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</si>
  <si>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</si>
  <si>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</si>
  <si>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</si>
  <si>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</si>
  <si>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</si>
  <si>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</si>
  <si>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</si>
  <si>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</si>
  <si>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</si>
  <si>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Офіційні трансферти</t>
  </si>
  <si>
    <t>Інші субвенції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</si>
  <si>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</si>
  <si>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</si>
  <si>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</si>
  <si>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</si>
  <si>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</si>
  <si>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</si>
  <si>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</si>
  <si>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</si>
  <si>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</si>
  <si>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</si>
  <si>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</si>
  <si>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</si>
  <si>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</si>
  <si>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</si>
  <si>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</si>
  <si>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</si>
  <si>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</si>
  <si>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</si>
  <si>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</si>
  <si>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</si>
  <si>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</si>
  <si>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</si>
  <si>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</si>
  <si>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</si>
  <si>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</si>
  <si>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Базова дотація</t>
  </si>
  <si>
    <t xml:space="preserve">Інші додаткові дотації 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</si>
  <si>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</si>
  <si>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</si>
  <si>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</si>
  <si>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</si>
  <si>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</si>
  <si>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Надходження коштів з рахунків виборчих фондів  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</si>
  <si>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</si>
  <si>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</si>
  <si>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</si>
  <si>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</si>
  <si>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</si>
  <si>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</si>
  <si>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органів державного управління </t>
  </si>
  <si>
    <r>
      <t>Субвенції</t>
    </r>
    <r>
      <rPr>
        <b/>
        <sz val="12"/>
        <rFont val="Times New Roman"/>
        <family val="1"/>
      </rPr>
      <t> 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</si>
  <si>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</si>
  <si>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</si>
  <si>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</si>
  <si>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</si>
  <si>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Податок на прибуток підприємств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</si>
  <si>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</si>
  <si>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</si>
  <si>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 ВИДАТКИ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</si>
  <si>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</si>
  <si>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</si>
  <si>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</si>
  <si>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</si>
  <si>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</si>
  <si>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</si>
  <si>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</si>
  <si>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</si>
  <si>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</si>
  <si>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</si>
  <si>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</si>
  <si>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</si>
  <si>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1160</t>
  </si>
  <si>
    <t>Придбання, доставка та зберігання підручників і посібників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</si>
  <si>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</si>
  <si>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</si>
  <si>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</si>
  <si>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</si>
  <si>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</si>
  <si>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</si>
  <si>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</si>
  <si>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</si>
  <si>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</si>
  <si>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</si>
  <si>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</si>
  <si>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</si>
  <si>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</si>
  <si>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</si>
  <si>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</si>
  <si>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</si>
  <si>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</si>
  <si>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</si>
  <si>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</si>
  <si>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</si>
  <si>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</si>
  <si>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</si>
  <si>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</si>
  <si>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</si>
  <si>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</si>
  <si>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</si>
  <si>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</si>
  <si>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</si>
  <si>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</si>
  <si>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</si>
  <si>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</si>
  <si>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</si>
  <si>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</si>
  <si>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</si>
  <si>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</si>
  <si>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</si>
  <si>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</si>
  <si>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</si>
  <si>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</si>
  <si>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</si>
  <si>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</si>
  <si>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</si>
  <si>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</si>
  <si>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</si>
  <si>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</si>
  <si>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</si>
  <si>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</si>
  <si>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</si>
  <si>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</si>
  <si>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</si>
  <si>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</si>
  <si>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</si>
  <si>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</si>
  <si>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</si>
  <si>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</si>
  <si>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</si>
  <si>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</si>
  <si>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</si>
  <si>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</si>
  <si>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</si>
  <si>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</si>
  <si>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</si>
  <si>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</si>
  <si>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</si>
  <si>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</si>
  <si>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</si>
  <si>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</si>
  <si>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</si>
  <si>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</si>
  <si>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</si>
  <si>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</si>
  <si>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</si>
  <si>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</si>
  <si>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</si>
  <si>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</si>
  <si>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</si>
  <si>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</si>
  <si>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</si>
  <si>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</si>
  <si>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</si>
  <si>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</si>
  <si>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</si>
  <si>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</si>
  <si>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</si>
  <si>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</si>
  <si>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</si>
  <si>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</si>
  <si>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</si>
  <si>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</si>
  <si>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</si>
  <si>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</si>
  <si>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</si>
  <si>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</si>
  <si>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</si>
  <si>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</si>
  <si>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</si>
  <si>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</si>
  <si>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</si>
  <si>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</si>
  <si>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</si>
  <si>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</si>
  <si>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</si>
  <si>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</si>
  <si>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</si>
  <si>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</si>
  <si>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</si>
  <si>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</si>
  <si>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</si>
  <si>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</si>
  <si>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</si>
  <si>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</si>
  <si>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</si>
  <si>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</si>
  <si>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6060</t>
  </si>
  <si>
    <t>Благоустрій міст, сіл, селищ</t>
  </si>
  <si>
    <t>7200</t>
  </si>
  <si>
    <t>Засоби масової інформації</t>
  </si>
  <si>
    <t>7213</t>
  </si>
  <si>
    <t>Підтримка книговидання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</si>
  <si>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</si>
  <si>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</si>
  <si>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</si>
  <si>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</si>
  <si>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</si>
  <si>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</si>
  <si>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</si>
  <si>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</si>
  <si>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</si>
  <si>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</si>
  <si>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8010</t>
  </si>
  <si>
    <t>Резервний фонд</t>
  </si>
  <si>
    <t>8021</t>
  </si>
  <si>
    <t>Проведення місцевих виборів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</si>
  <si>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</si>
  <si>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</si>
  <si>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8510</t>
  </si>
  <si>
    <t>8600</t>
  </si>
  <si>
    <t>Інші видатки</t>
  </si>
  <si>
    <t>8700</t>
  </si>
  <si>
    <t>Інші додаткові дотації</t>
  </si>
  <si>
    <t>8800</t>
  </si>
  <si>
    <t xml:space="preserve"> </t>
  </si>
  <si>
    <t xml:space="preserve">Усього </t>
  </si>
  <si>
    <t>Кредитування загального фонду</t>
  </si>
  <si>
    <t>8106</t>
  </si>
  <si>
    <t>Надання державного пільгового кредиту індивідуальним сільським забудовникам</t>
  </si>
  <si>
    <t>6300</t>
  </si>
  <si>
    <t>Будівництво</t>
  </si>
  <si>
    <t>6310</t>
  </si>
  <si>
    <t>Реалізація заходів щодо інвестиційного розвитку території</t>
  </si>
  <si>
    <t>7300</t>
  </si>
  <si>
    <t>Сільське і лісове господарство, рибне господарство та мисливство</t>
  </si>
  <si>
    <t>7330</t>
  </si>
  <si>
    <t>Програми в галузі сільського господарства, лісового господарства, рибальства та мисливства</t>
  </si>
  <si>
    <t>Всього видатків по спеціальному фонду</t>
  </si>
  <si>
    <t>Кредитування спеціального фонду:</t>
  </si>
  <si>
    <t>8107</t>
  </si>
  <si>
    <t>Повернення коштів, наданих для кредитування індивідуальних сільських забудовників</t>
  </si>
  <si>
    <t>Всього видатків:</t>
  </si>
  <si>
    <t>субвенції</t>
  </si>
  <si>
    <t>Видатки без субвенцій</t>
  </si>
  <si>
    <t>Захищені без 2610, субв.</t>
  </si>
  <si>
    <t>%</t>
  </si>
  <si>
    <t>Зарплата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</si>
  <si>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</si>
  <si>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Заходи та роботи з мобілізаційної підготовки місцевого значення</t>
  </si>
  <si>
    <t>Реалізація інвестиційних проектів</t>
  </si>
  <si>
    <t>Розробка схем та проектних рішень масового застосування</t>
  </si>
  <si>
    <t>Доходи від власності та підприємницької діяльності </t>
  </si>
  <si>
    <t>Надходження від продажу основного капіталу </t>
  </si>
  <si>
    <r>
      <t>Дотації</t>
    </r>
    <r>
      <rPr>
        <b/>
        <sz val="10"/>
        <rFont val="Times New Roman"/>
        <family val="1"/>
      </rPr>
      <t> </t>
    </r>
  </si>
  <si>
    <r>
      <t>Субвенції</t>
    </r>
    <r>
      <rPr>
        <b/>
        <sz val="10"/>
        <rFont val="Times New Roman"/>
        <family val="1"/>
      </rPr>
      <t> </t>
    </r>
  </si>
  <si>
    <t>% виконання до уточнених  бюджетних призначень на 2017 рік</t>
  </si>
  <si>
    <t>за 2017 рік"</t>
  </si>
  <si>
    <t>та спеціальному фонду за 2017 рік</t>
  </si>
  <si>
    <t>Уточнені бюджетні призначення на  2017 рік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</si>
  <si>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</si>
  <si>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 xml:space="preserve"> +-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</si>
  <si>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</si>
  <si>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</si>
  <si>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</si>
  <si>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20 березня 2018 року</t>
  </si>
  <si>
    <t>Керуючий справами виконавчого</t>
  </si>
  <si>
    <t xml:space="preserve">апарату районної ради                                    </t>
  </si>
  <si>
    <t>С.М.Струк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</si>
</sst>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"/>
    <numFmt numFmtId="190" formatCode="#0.0"/>
    <numFmt numFmtId="191" formatCode="#0.000"/>
    <numFmt numFmtId="192" formatCode="#0.0000"/>
  </numFmts>
  <fonts count="6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20"/>
      <name val="Times New Roman"/>
      <family val="1"/>
    </font>
    <font>
      <b/>
      <sz val="14"/>
      <name val="Arial Cyr"/>
      <family val="2"/>
    </font>
    <font>
      <b/>
      <sz val="16"/>
      <name val="Arial Cyr"/>
      <family val="0"/>
    </font>
    <font>
      <sz val="22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2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2" borderId="2" applyNumberFormat="0" applyAlignment="0" applyProtection="0"/>
    <xf numFmtId="0" fontId="53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40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0" borderId="7" applyNumberFormat="0" applyAlignment="0" applyProtection="0"/>
    <xf numFmtId="0" fontId="23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vertical="top"/>
    </xf>
    <xf numFmtId="4" fontId="6" fillId="2" borderId="10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15" fillId="2" borderId="10" xfId="0" applyFont="1" applyFill="1" applyBorder="1" applyAlignment="1">
      <alignment vertical="top" wrapText="1"/>
    </xf>
    <xf numFmtId="4" fontId="5" fillId="2" borderId="10" xfId="0" applyNumberFormat="1" applyFont="1" applyFill="1" applyBorder="1" applyAlignment="1">
      <alignment horizontal="right" vertical="top"/>
    </xf>
    <xf numFmtId="0" fontId="16" fillId="2" borderId="10" xfId="0" applyFont="1" applyFill="1" applyBorder="1" applyAlignment="1">
      <alignment vertical="top" wrapText="1"/>
    </xf>
    <xf numFmtId="4" fontId="5" fillId="2" borderId="10" xfId="0" applyNumberFormat="1" applyFont="1" applyFill="1" applyBorder="1" applyAlignment="1">
      <alignment vertical="top"/>
    </xf>
    <xf numFmtId="0" fontId="17" fillId="2" borderId="1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5" fillId="2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4" fontId="9" fillId="2" borderId="10" xfId="0" applyNumberFormat="1" applyFont="1" applyFill="1" applyBorder="1" applyAlignment="1">
      <alignment horizontal="right" vertical="top"/>
    </xf>
    <xf numFmtId="4" fontId="5" fillId="9" borderId="10" xfId="0" applyNumberFormat="1" applyFont="1" applyFill="1" applyBorder="1" applyAlignment="1" applyProtection="1">
      <alignment horizontal="right" vertical="top"/>
      <protection/>
    </xf>
    <xf numFmtId="0" fontId="5" fillId="2" borderId="10" xfId="0" applyFont="1" applyFill="1" applyBorder="1" applyAlignment="1">
      <alignment vertical="top" wrapText="1"/>
    </xf>
    <xf numFmtId="4" fontId="1" fillId="2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10" xfId="53" applyFont="1" applyFill="1" applyBorder="1" applyAlignment="1" quotePrefix="1">
      <alignment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189" fontId="12" fillId="0" borderId="10" xfId="53" applyNumberFormat="1" applyFont="1" applyFill="1" applyBorder="1" applyAlignment="1">
      <alignment horizontal="center" vertical="center" wrapText="1"/>
      <protection/>
    </xf>
    <xf numFmtId="180" fontId="8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189" fontId="13" fillId="0" borderId="10" xfId="53" applyNumberFormat="1" applyFont="1" applyFill="1" applyBorder="1" applyAlignment="1">
      <alignment horizontal="center" vertical="center" wrapText="1"/>
      <protection/>
    </xf>
    <xf numFmtId="180" fontId="7" fillId="0" borderId="10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3" fillId="0" borderId="10" xfId="53" applyFont="1" applyFill="1" applyBorder="1" applyAlignment="1" quotePrefix="1">
      <alignment horizontal="left" vertical="center" wrapText="1"/>
      <protection/>
    </xf>
    <xf numFmtId="0" fontId="12" fillId="0" borderId="10" xfId="53" applyFont="1" applyFill="1" applyBorder="1" applyAlignment="1" quotePrefix="1">
      <alignment horizontal="left" vertical="center" wrapText="1"/>
      <protection/>
    </xf>
    <xf numFmtId="0" fontId="12" fillId="0" borderId="10" xfId="54" applyFont="1" applyFill="1" applyBorder="1">
      <alignment/>
      <protection/>
    </xf>
    <xf numFmtId="0" fontId="6" fillId="0" borderId="0" xfId="0" applyFont="1" applyFill="1" applyBorder="1" applyAlignment="1">
      <alignment horizontal="right" vertical="top"/>
    </xf>
    <xf numFmtId="0" fontId="13" fillId="0" borderId="10" xfId="54" applyFont="1" applyFill="1" applyBorder="1">
      <alignment/>
      <protection/>
    </xf>
    <xf numFmtId="2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87" fontId="7" fillId="0" borderId="10" xfId="53" applyNumberFormat="1" applyFont="1" applyFill="1" applyBorder="1" applyAlignment="1">
      <alignment horizontal="center" vertical="center" wrapText="1"/>
      <protection/>
    </xf>
    <xf numFmtId="187" fontId="8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top"/>
    </xf>
    <xf numFmtId="0" fontId="13" fillId="0" borderId="10" xfId="53" applyFont="1" applyBorder="1" applyAlignment="1" quotePrefix="1">
      <alignment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Alignment="1">
      <alignment horizontal="right" vertical="top"/>
    </xf>
    <xf numFmtId="1" fontId="24" fillId="0" borderId="0" xfId="0" applyNumberFormat="1" applyFont="1" applyFill="1" applyAlignment="1">
      <alignment horizontal="center" vertical="top"/>
    </xf>
    <xf numFmtId="187" fontId="25" fillId="26" borderId="10" xfId="54" applyNumberFormat="1" applyFont="1" applyFill="1" applyBorder="1" applyAlignment="1">
      <alignment vertical="center" wrapText="1"/>
      <protection/>
    </xf>
    <xf numFmtId="1" fontId="13" fillId="0" borderId="0" xfId="0" applyNumberFormat="1" applyFont="1" applyFill="1" applyBorder="1" applyAlignment="1">
      <alignment vertical="top"/>
    </xf>
    <xf numFmtId="0" fontId="24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3" fillId="0" borderId="0" xfId="0" applyNumberFormat="1" applyFont="1" applyFill="1" applyAlignment="1">
      <alignment horizontal="center" vertical="top"/>
    </xf>
    <xf numFmtId="180" fontId="24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187" fontId="26" fillId="0" borderId="10" xfId="53" applyNumberFormat="1" applyFont="1" applyFill="1" applyBorder="1" applyAlignment="1">
      <alignment horizontal="center" vertical="top" wrapText="1"/>
      <protection/>
    </xf>
    <xf numFmtId="2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" fontId="27" fillId="0" borderId="0" xfId="0" applyNumberFormat="1" applyFont="1" applyFill="1" applyAlignment="1">
      <alignment horizontal="center" vertical="top"/>
    </xf>
    <xf numFmtId="0" fontId="13" fillId="0" borderId="10" xfId="0" applyFont="1" applyFill="1" applyBorder="1" applyAlignment="1" quotePrefix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 quotePrefix="1">
      <alignment horizontal="left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 quotePrefix="1">
      <alignment horizontal="left"/>
    </xf>
    <xf numFmtId="0" fontId="12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top" wrapText="1"/>
    </xf>
    <xf numFmtId="189" fontId="29" fillId="0" borderId="10" xfId="53" applyNumberFormat="1" applyFont="1" applyFill="1" applyBorder="1" applyAlignment="1">
      <alignment horizontal="center" vertical="center" wrapText="1"/>
      <protection/>
    </xf>
    <xf numFmtId="189" fontId="30" fillId="0" borderId="10" xfId="53" applyNumberFormat="1" applyFont="1" applyFill="1" applyBorder="1" applyAlignment="1">
      <alignment horizontal="center" vertical="center" wrapText="1"/>
      <protection/>
    </xf>
    <xf numFmtId="1" fontId="31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1" fontId="34" fillId="0" borderId="0" xfId="0" applyNumberFormat="1" applyFont="1" applyFill="1" applyAlignment="1">
      <alignment horizontal="center" vertical="top"/>
    </xf>
    <xf numFmtId="1" fontId="28" fillId="0" borderId="0" xfId="0" applyNumberFormat="1" applyFont="1" applyFill="1" applyAlignment="1">
      <alignment horizontal="center" vertical="top"/>
    </xf>
    <xf numFmtId="3" fontId="33" fillId="0" borderId="0" xfId="0" applyNumberFormat="1" applyFont="1" applyFill="1" applyAlignment="1">
      <alignment horizontal="center" vertical="top"/>
    </xf>
    <xf numFmtId="1" fontId="33" fillId="0" borderId="0" xfId="0" applyNumberFormat="1" applyFont="1" applyFill="1" applyAlignment="1">
      <alignment horizontal="center" vertical="top"/>
    </xf>
    <xf numFmtId="0" fontId="33" fillId="0" borderId="0" xfId="0" applyFont="1" applyFill="1" applyAlignment="1">
      <alignment vertical="top"/>
    </xf>
    <xf numFmtId="2" fontId="7" fillId="0" borderId="10" xfId="0" applyNumberFormat="1" applyFont="1" applyFill="1" applyBorder="1" applyAlignment="1">
      <alignment horizontal="center" vertical="top"/>
    </xf>
    <xf numFmtId="187" fontId="12" fillId="0" borderId="10" xfId="53" applyNumberFormat="1" applyFont="1" applyFill="1" applyBorder="1" applyAlignment="1">
      <alignment horizontal="center" vertical="center" wrapText="1"/>
      <protection/>
    </xf>
    <xf numFmtId="187" fontId="29" fillId="0" borderId="10" xfId="53" applyNumberFormat="1" applyFont="1" applyFill="1" applyBorder="1" applyAlignment="1">
      <alignment horizontal="center" vertical="center" wrapText="1"/>
      <protection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187" fontId="30" fillId="0" borderId="10" xfId="53" applyNumberFormat="1" applyFont="1" applyFill="1" applyBorder="1" applyAlignment="1">
      <alignment horizontal="center" vertical="center" wrapText="1"/>
      <protection/>
    </xf>
    <xf numFmtId="187" fontId="8" fillId="0" borderId="10" xfId="0" applyNumberFormat="1" applyFont="1" applyFill="1" applyBorder="1" applyAlignment="1">
      <alignment horizontal="center" vertical="top"/>
    </xf>
    <xf numFmtId="187" fontId="31" fillId="0" borderId="10" xfId="0" applyNumberFormat="1" applyFont="1" applyFill="1" applyBorder="1" applyAlignment="1">
      <alignment horizontal="center" vertical="top"/>
    </xf>
    <xf numFmtId="187" fontId="7" fillId="0" borderId="10" xfId="0" applyNumberFormat="1" applyFont="1" applyFill="1" applyBorder="1" applyAlignment="1">
      <alignment horizontal="center" vertical="top"/>
    </xf>
    <xf numFmtId="187" fontId="32" fillId="0" borderId="10" xfId="0" applyNumberFormat="1" applyFont="1" applyFill="1" applyBorder="1" applyAlignment="1">
      <alignment horizontal="center" vertical="top"/>
    </xf>
    <xf numFmtId="187" fontId="31" fillId="0" borderId="10" xfId="53" applyNumberFormat="1" applyFont="1" applyFill="1" applyBorder="1" applyAlignment="1">
      <alignment horizontal="center" vertical="center" wrapText="1"/>
      <protection/>
    </xf>
    <xf numFmtId="187" fontId="32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top"/>
    </xf>
    <xf numFmtId="2" fontId="31" fillId="0" borderId="10" xfId="0" applyNumberFormat="1" applyFont="1" applyFill="1" applyBorder="1" applyAlignment="1">
      <alignment horizontal="center" vertical="top"/>
    </xf>
    <xf numFmtId="187" fontId="7" fillId="0" borderId="10" xfId="53" applyNumberFormat="1" applyFont="1" applyBorder="1" applyAlignment="1">
      <alignment horizontal="center" vertical="center" wrapText="1"/>
      <protection/>
    </xf>
    <xf numFmtId="187" fontId="32" fillId="0" borderId="10" xfId="53" applyNumberFormat="1" applyFont="1" applyBorder="1" applyAlignment="1">
      <alignment horizontal="center" vertical="center" wrapText="1"/>
      <protection/>
    </xf>
    <xf numFmtId="0" fontId="8" fillId="2" borderId="0" xfId="0" applyFont="1" applyFill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122"/>
  <sheetViews>
    <sheetView view="pageBreakPreview" zoomScale="75" zoomScaleNormal="75" zoomScaleSheetLayoutView="75" zoomScalePageLayoutView="0" workbookViewId="0" topLeftCell="A73">
      <selection activeCell="D4" sqref="D4"/>
    </sheetView>
  </sheetViews>
  <sheetFormatPr defaultColWidth="9.00390625" defaultRowHeight="12.75"/>
  <cols>
    <col min="1" max="1" width="12.875" style="21" customWidth="1"/>
    <col min="2" max="2" width="127.125" style="7" customWidth="1"/>
    <col min="3" max="3" width="19.625" style="5" hidden="1" customWidth="1"/>
    <col min="4" max="4" width="26.625" style="5" customWidth="1"/>
    <col min="5" max="5" width="25.875" style="5" customWidth="1"/>
    <col min="6" max="6" width="19.375" style="5" hidden="1" customWidth="1"/>
    <col min="7" max="7" width="30.375" style="5" customWidth="1"/>
    <col min="8" max="8" width="16.625" style="6" bestFit="1" customWidth="1"/>
    <col min="9" max="16384" width="9.125" style="6" customWidth="1"/>
  </cols>
  <sheetData>
    <row r="1" spans="1:4" ht="26.25" customHeight="1">
      <c r="A1" s="1"/>
      <c r="B1" s="2"/>
      <c r="C1" s="3"/>
      <c r="D1" s="4" t="s">
        <v>47</v>
      </c>
    </row>
    <row r="2" spans="1:4" ht="26.25" customHeight="1">
      <c r="A2" s="1"/>
      <c r="B2" s="2"/>
      <c r="C2" s="3"/>
      <c r="D2" s="4" t="s">
        <v>42</v>
      </c>
    </row>
    <row r="3" spans="1:4" ht="26.25" customHeight="1">
      <c r="A3" s="1"/>
      <c r="B3" s="2"/>
      <c r="C3" s="3"/>
      <c r="D3" s="4" t="s">
        <v>258</v>
      </c>
    </row>
    <row r="4" spans="1:4" ht="26.25" customHeight="1">
      <c r="A4" s="1"/>
      <c r="B4" s="2"/>
      <c r="C4" s="3"/>
      <c r="D4" s="4" t="s">
        <v>18</v>
      </c>
    </row>
    <row r="5" spans="1:4" ht="26.25" customHeight="1">
      <c r="A5" s="1"/>
      <c r="B5" s="2"/>
      <c r="C5" s="3"/>
      <c r="D5" s="4" t="s">
        <v>250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139" t="s">
        <v>2</v>
      </c>
      <c r="C7" s="139"/>
      <c r="D7" s="139"/>
      <c r="E7" s="3"/>
    </row>
    <row r="8" spans="1:5" ht="22.5" customHeight="1">
      <c r="A8" s="1"/>
      <c r="B8" s="139" t="s">
        <v>3</v>
      </c>
      <c r="C8" s="139"/>
      <c r="D8" s="139"/>
      <c r="E8" s="3"/>
    </row>
    <row r="9" spans="1:5" ht="22.5" customHeight="1">
      <c r="A9" s="1"/>
      <c r="B9" s="139" t="s">
        <v>251</v>
      </c>
      <c r="C9" s="139"/>
      <c r="D9" s="139"/>
      <c r="E9" s="3"/>
    </row>
    <row r="10" spans="1:7" ht="17.25" customHeight="1">
      <c r="A10" s="1"/>
      <c r="G10" s="5" t="s">
        <v>4</v>
      </c>
    </row>
    <row r="11" spans="1:8" s="10" customFormat="1" ht="81" customHeight="1">
      <c r="A11" s="8" t="s">
        <v>5</v>
      </c>
      <c r="B11" s="9" t="s">
        <v>6</v>
      </c>
      <c r="C11" s="8" t="s">
        <v>252</v>
      </c>
      <c r="D11" s="8" t="s">
        <v>252</v>
      </c>
      <c r="E11" s="8" t="s">
        <v>32</v>
      </c>
      <c r="F11" s="8" t="s">
        <v>249</v>
      </c>
      <c r="G11" s="8" t="s">
        <v>249</v>
      </c>
      <c r="H11" s="10" t="s">
        <v>254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3</v>
      </c>
      <c r="E12" s="11">
        <v>4</v>
      </c>
      <c r="F12" s="11">
        <v>6</v>
      </c>
      <c r="G12" s="11">
        <v>5</v>
      </c>
    </row>
    <row r="13" spans="1:7" s="14" customFormat="1" ht="23.25" customHeight="1">
      <c r="A13" s="143" t="s">
        <v>7</v>
      </c>
      <c r="B13" s="144"/>
      <c r="C13" s="144"/>
      <c r="D13" s="144"/>
      <c r="E13" s="144"/>
      <c r="F13" s="144"/>
      <c r="G13" s="145"/>
    </row>
    <row r="14" spans="1:7" s="15" customFormat="1" ht="23.25" customHeight="1">
      <c r="A14" s="140" t="s">
        <v>0</v>
      </c>
      <c r="B14" s="141"/>
      <c r="C14" s="141"/>
      <c r="D14" s="141"/>
      <c r="E14" s="141"/>
      <c r="F14" s="141"/>
      <c r="G14" s="142"/>
    </row>
    <row r="15" spans="1:8" s="19" customFormat="1" ht="18.75">
      <c r="A15" s="16">
        <v>10000000</v>
      </c>
      <c r="B15" s="17" t="s">
        <v>25</v>
      </c>
      <c r="C15" s="18">
        <f>SUM(C16,)</f>
        <v>43915198.9</v>
      </c>
      <c r="D15" s="18">
        <f>SUM(D16,)</f>
        <v>43915198.9</v>
      </c>
      <c r="E15" s="18">
        <f>SUM(E16,)</f>
        <v>45407518.54</v>
      </c>
      <c r="F15" s="37">
        <f aca="true" t="shared" si="0" ref="F15:F62">IF(C15=0,"",E15/C15*100)</f>
        <v>103.39818485941095</v>
      </c>
      <c r="G15" s="37">
        <f aca="true" t="shared" si="1" ref="G15:G62">IF(D15=0,"",E15/D15*100)</f>
        <v>103.39818485941095</v>
      </c>
      <c r="H15" s="39">
        <f aca="true" t="shared" si="2" ref="H15:H48">E15-D15</f>
        <v>1492319.6400000006</v>
      </c>
    </row>
    <row r="16" spans="1:8" s="19" customFormat="1" ht="18.75">
      <c r="A16" s="16">
        <v>11000000</v>
      </c>
      <c r="B16" s="20" t="s">
        <v>26</v>
      </c>
      <c r="C16" s="18">
        <f>SUM(C17,C22)</f>
        <v>43915198.9</v>
      </c>
      <c r="D16" s="18">
        <f>SUM(D17,D22)</f>
        <v>43915198.9</v>
      </c>
      <c r="E16" s="18">
        <f>SUM(E17,E22,E24)</f>
        <v>45407518.54</v>
      </c>
      <c r="F16" s="37">
        <f t="shared" si="0"/>
        <v>103.39818485941095</v>
      </c>
      <c r="G16" s="37">
        <f t="shared" si="1"/>
        <v>103.39818485941095</v>
      </c>
      <c r="H16" s="39">
        <f t="shared" si="2"/>
        <v>1492319.6400000006</v>
      </c>
    </row>
    <row r="17" spans="1:8" s="19" customFormat="1" ht="18.75">
      <c r="A17" s="21">
        <v>11010000</v>
      </c>
      <c r="B17" s="22" t="s">
        <v>45</v>
      </c>
      <c r="C17" s="23">
        <f>SUM(C18:C21)</f>
        <v>43880298.9</v>
      </c>
      <c r="D17" s="23">
        <f>SUM(D18:D21)</f>
        <v>43880298.9</v>
      </c>
      <c r="E17" s="23">
        <f>SUM(E18:E21)</f>
        <v>45368898.57</v>
      </c>
      <c r="F17" s="37">
        <f t="shared" si="0"/>
        <v>103.39241005033355</v>
      </c>
      <c r="G17" s="37">
        <f t="shared" si="1"/>
        <v>103.39241005033355</v>
      </c>
      <c r="H17" s="39">
        <f t="shared" si="2"/>
        <v>1488599.6700000018</v>
      </c>
    </row>
    <row r="18" spans="1:8" s="19" customFormat="1" ht="18.75">
      <c r="A18" s="21">
        <v>11010100</v>
      </c>
      <c r="B18" s="24" t="s">
        <v>27</v>
      </c>
      <c r="C18" s="25">
        <v>39931216.9</v>
      </c>
      <c r="D18" s="25">
        <v>39931216.9</v>
      </c>
      <c r="E18" s="25">
        <v>40964501.68</v>
      </c>
      <c r="F18" s="37">
        <f t="shared" si="0"/>
        <v>102.58766163472468</v>
      </c>
      <c r="G18" s="37">
        <f t="shared" si="1"/>
        <v>102.58766163472468</v>
      </c>
      <c r="H18" s="39">
        <f t="shared" si="2"/>
        <v>1033284.7800000012</v>
      </c>
    </row>
    <row r="19" spans="1:8" ht="25.5">
      <c r="A19" s="21">
        <v>11010200</v>
      </c>
      <c r="B19" s="24" t="s">
        <v>28</v>
      </c>
      <c r="C19" s="25">
        <v>669000</v>
      </c>
      <c r="D19" s="25">
        <v>669000</v>
      </c>
      <c r="E19" s="25">
        <v>675886.42</v>
      </c>
      <c r="F19" s="37">
        <f t="shared" si="0"/>
        <v>101.02936023916294</v>
      </c>
      <c r="G19" s="37">
        <f t="shared" si="1"/>
        <v>101.02936023916294</v>
      </c>
      <c r="H19" s="39">
        <f t="shared" si="2"/>
        <v>6886.420000000042</v>
      </c>
    </row>
    <row r="20" spans="1:8" ht="18.75">
      <c r="A20" s="21">
        <v>11010400</v>
      </c>
      <c r="B20" s="24" t="s">
        <v>29</v>
      </c>
      <c r="C20" s="25">
        <v>2785082</v>
      </c>
      <c r="D20" s="25">
        <v>2785082</v>
      </c>
      <c r="E20" s="25">
        <v>3230212.78</v>
      </c>
      <c r="F20" s="37">
        <f t="shared" si="0"/>
        <v>115.98268129986837</v>
      </c>
      <c r="G20" s="37">
        <f t="shared" si="1"/>
        <v>115.98268129986837</v>
      </c>
      <c r="H20" s="39">
        <f t="shared" si="2"/>
        <v>445130.7799999998</v>
      </c>
    </row>
    <row r="21" spans="1:8" ht="18.75">
      <c r="A21" s="21">
        <v>11010500</v>
      </c>
      <c r="B21" s="24" t="s">
        <v>30</v>
      </c>
      <c r="C21" s="25">
        <v>495000</v>
      </c>
      <c r="D21" s="25">
        <v>495000</v>
      </c>
      <c r="E21" s="25">
        <v>498297.69</v>
      </c>
      <c r="F21" s="37">
        <f t="shared" si="0"/>
        <v>100.66619999999999</v>
      </c>
      <c r="G21" s="37">
        <f t="shared" si="1"/>
        <v>100.66619999999999</v>
      </c>
      <c r="H21" s="39">
        <f t="shared" si="2"/>
        <v>3297.6900000000023</v>
      </c>
    </row>
    <row r="22" spans="1:8" ht="18.75">
      <c r="A22" s="21">
        <v>11020000</v>
      </c>
      <c r="B22" s="26" t="s">
        <v>59</v>
      </c>
      <c r="C22" s="23">
        <f>SUM(C23)</f>
        <v>34900</v>
      </c>
      <c r="D22" s="23">
        <f>SUM(D23)</f>
        <v>34900</v>
      </c>
      <c r="E22" s="23">
        <f>SUM(E23)</f>
        <v>38438.86</v>
      </c>
      <c r="F22" s="37">
        <f t="shared" si="0"/>
        <v>110.13999999999999</v>
      </c>
      <c r="G22" s="37">
        <f t="shared" si="1"/>
        <v>110.13999999999999</v>
      </c>
      <c r="H22" s="39">
        <f t="shared" si="2"/>
        <v>3538.8600000000006</v>
      </c>
    </row>
    <row r="23" spans="1:8" ht="18.75">
      <c r="A23" s="21">
        <v>11020200</v>
      </c>
      <c r="B23" s="24" t="s">
        <v>19</v>
      </c>
      <c r="C23" s="25">
        <v>34900</v>
      </c>
      <c r="D23" s="25">
        <v>34900</v>
      </c>
      <c r="E23" s="25">
        <v>38438.86</v>
      </c>
      <c r="F23" s="37">
        <f t="shared" si="0"/>
        <v>110.13999999999999</v>
      </c>
      <c r="G23" s="37">
        <f t="shared" si="1"/>
        <v>110.13999999999999</v>
      </c>
      <c r="H23" s="39">
        <f t="shared" si="2"/>
        <v>3538.8600000000006</v>
      </c>
    </row>
    <row r="24" spans="1:8" ht="18.75">
      <c r="A24" s="21">
        <v>13030000</v>
      </c>
      <c r="B24" s="24" t="s">
        <v>256</v>
      </c>
      <c r="C24" s="25"/>
      <c r="D24" s="25">
        <v>0</v>
      </c>
      <c r="E24" s="25">
        <v>181.11</v>
      </c>
      <c r="F24" s="37"/>
      <c r="G24" s="37">
        <f t="shared" si="1"/>
      </c>
      <c r="H24" s="39">
        <f t="shared" si="2"/>
        <v>181.11</v>
      </c>
    </row>
    <row r="25" spans="1:8" ht="18.75">
      <c r="A25" s="21">
        <v>13030200</v>
      </c>
      <c r="B25" s="24" t="s">
        <v>257</v>
      </c>
      <c r="C25" s="25"/>
      <c r="D25" s="25">
        <v>0</v>
      </c>
      <c r="E25" s="25">
        <v>181.11</v>
      </c>
      <c r="F25" s="37"/>
      <c r="G25" s="37">
        <f t="shared" si="1"/>
      </c>
      <c r="H25" s="39">
        <f t="shared" si="2"/>
        <v>181.11</v>
      </c>
    </row>
    <row r="26" spans="1:8" s="19" customFormat="1" ht="18.75">
      <c r="A26" s="16">
        <v>20000000</v>
      </c>
      <c r="B26" s="27" t="s">
        <v>8</v>
      </c>
      <c r="C26" s="18">
        <f>SUM(C27,C36,C34,C30)</f>
        <v>1199400</v>
      </c>
      <c r="D26" s="18">
        <f>SUM(D27,D36,D34,D30)</f>
        <v>1199400</v>
      </c>
      <c r="E26" s="18">
        <f>SUM(E27,E36,E34,E30)</f>
        <v>1241395.3599999999</v>
      </c>
      <c r="F26" s="37">
        <f t="shared" si="0"/>
        <v>103.501364015341</v>
      </c>
      <c r="G26" s="37">
        <f t="shared" si="1"/>
        <v>103.501364015341</v>
      </c>
      <c r="H26" s="39">
        <f t="shared" si="2"/>
        <v>41995.35999999987</v>
      </c>
    </row>
    <row r="27" spans="1:8" s="19" customFormat="1" ht="18.75">
      <c r="A27" s="16">
        <v>21000000</v>
      </c>
      <c r="B27" s="20" t="s">
        <v>245</v>
      </c>
      <c r="C27" s="18">
        <f>SUM(C28,)</f>
        <v>37400</v>
      </c>
      <c r="D27" s="18">
        <f>SUM(D28,)</f>
        <v>37400</v>
      </c>
      <c r="E27" s="18">
        <f>SUM(E28,)</f>
        <v>41296.6</v>
      </c>
      <c r="F27" s="37">
        <f t="shared" si="0"/>
        <v>110.4187165775401</v>
      </c>
      <c r="G27" s="37">
        <f t="shared" si="1"/>
        <v>110.4187165775401</v>
      </c>
      <c r="H27" s="39">
        <f t="shared" si="2"/>
        <v>3896.5999999999985</v>
      </c>
    </row>
    <row r="28" spans="1:8" ht="25.5">
      <c r="A28" s="21">
        <v>21010000</v>
      </c>
      <c r="B28" s="24" t="s">
        <v>20</v>
      </c>
      <c r="C28" s="23">
        <f>SUM(C29)</f>
        <v>37400</v>
      </c>
      <c r="D28" s="23">
        <f>SUM(D29)</f>
        <v>37400</v>
      </c>
      <c r="E28" s="23">
        <f>SUM(E29)</f>
        <v>41296.6</v>
      </c>
      <c r="F28" s="37">
        <f t="shared" si="0"/>
        <v>110.4187165775401</v>
      </c>
      <c r="G28" s="37">
        <f t="shared" si="1"/>
        <v>110.4187165775401</v>
      </c>
      <c r="H28" s="39">
        <f t="shared" si="2"/>
        <v>3896.5999999999985</v>
      </c>
    </row>
    <row r="29" spans="1:8" ht="18.75">
      <c r="A29" s="21">
        <v>21010300</v>
      </c>
      <c r="B29" s="24" t="s">
        <v>21</v>
      </c>
      <c r="C29" s="25">
        <v>37400</v>
      </c>
      <c r="D29" s="25">
        <v>37400</v>
      </c>
      <c r="E29" s="25">
        <v>41296.6</v>
      </c>
      <c r="F29" s="37">
        <f t="shared" si="0"/>
        <v>110.4187165775401</v>
      </c>
      <c r="G29" s="37">
        <f t="shared" si="1"/>
        <v>110.4187165775401</v>
      </c>
      <c r="H29" s="39">
        <f t="shared" si="2"/>
        <v>3896.5999999999985</v>
      </c>
    </row>
    <row r="30" spans="1:8" s="19" customFormat="1" ht="15.75" customHeight="1">
      <c r="A30" s="16">
        <v>22010000</v>
      </c>
      <c r="B30" s="20" t="s">
        <v>48</v>
      </c>
      <c r="C30" s="18">
        <f>SUM(C31:C33)</f>
        <v>329000</v>
      </c>
      <c r="D30" s="18">
        <f>SUM(D31:D33)</f>
        <v>329000</v>
      </c>
      <c r="E30" s="18">
        <f>SUM(E31:E33)</f>
        <v>342557</v>
      </c>
      <c r="F30" s="37">
        <f t="shared" si="0"/>
        <v>104.12066869300911</v>
      </c>
      <c r="G30" s="37">
        <f t="shared" si="1"/>
        <v>104.12066869300911</v>
      </c>
      <c r="H30" s="39">
        <f t="shared" si="2"/>
        <v>13557</v>
      </c>
    </row>
    <row r="31" spans="1:8" ht="18.75">
      <c r="A31" s="21">
        <v>22010300</v>
      </c>
      <c r="B31" s="24" t="s">
        <v>49</v>
      </c>
      <c r="C31" s="25">
        <v>59000</v>
      </c>
      <c r="D31" s="25">
        <v>59000</v>
      </c>
      <c r="E31" s="25">
        <v>62940</v>
      </c>
      <c r="F31" s="37">
        <f t="shared" si="0"/>
        <v>106.6779661016949</v>
      </c>
      <c r="G31" s="37">
        <f t="shared" si="1"/>
        <v>106.6779661016949</v>
      </c>
      <c r="H31" s="39">
        <f t="shared" si="2"/>
        <v>3940</v>
      </c>
    </row>
    <row r="32" spans="1:8" ht="15.75" customHeight="1">
      <c r="A32" s="21">
        <v>22012600</v>
      </c>
      <c r="B32" s="24" t="s">
        <v>50</v>
      </c>
      <c r="C32" s="25">
        <v>250000</v>
      </c>
      <c r="D32" s="25">
        <v>250000</v>
      </c>
      <c r="E32" s="25">
        <v>279547</v>
      </c>
      <c r="F32" s="37">
        <f t="shared" si="0"/>
        <v>111.8188</v>
      </c>
      <c r="G32" s="37">
        <f t="shared" si="1"/>
        <v>111.8188</v>
      </c>
      <c r="H32" s="39">
        <f t="shared" si="2"/>
        <v>29547</v>
      </c>
    </row>
    <row r="33" spans="1:8" ht="25.5">
      <c r="A33" s="21">
        <v>22012900</v>
      </c>
      <c r="B33" s="24" t="s">
        <v>51</v>
      </c>
      <c r="C33" s="25">
        <v>20000</v>
      </c>
      <c r="D33" s="25">
        <v>20000</v>
      </c>
      <c r="E33" s="25">
        <v>70</v>
      </c>
      <c r="F33" s="37">
        <f t="shared" si="0"/>
        <v>0.35000000000000003</v>
      </c>
      <c r="G33" s="37">
        <f t="shared" si="1"/>
        <v>0.35000000000000003</v>
      </c>
      <c r="H33" s="39">
        <f t="shared" si="2"/>
        <v>-19930</v>
      </c>
    </row>
    <row r="34" spans="1:8" ht="25.5">
      <c r="A34" s="21">
        <v>22130000</v>
      </c>
      <c r="B34" s="24" t="s">
        <v>38</v>
      </c>
      <c r="C34" s="23">
        <v>10000</v>
      </c>
      <c r="D34" s="23">
        <v>10000</v>
      </c>
      <c r="E34" s="23">
        <v>11261.37</v>
      </c>
      <c r="F34" s="37">
        <f t="shared" si="0"/>
        <v>112.61370000000002</v>
      </c>
      <c r="G34" s="37">
        <f t="shared" si="1"/>
        <v>112.61370000000002</v>
      </c>
      <c r="H34" s="39">
        <f t="shared" si="2"/>
        <v>1261.3700000000008</v>
      </c>
    </row>
    <row r="35" spans="1:8" s="19" customFormat="1" ht="21" customHeight="1">
      <c r="A35" s="16">
        <v>24000000</v>
      </c>
      <c r="B35" s="20" t="s">
        <v>31</v>
      </c>
      <c r="C35" s="18">
        <f>SUM(C36)</f>
        <v>823000</v>
      </c>
      <c r="D35" s="18">
        <f>SUM(D36)</f>
        <v>823000</v>
      </c>
      <c r="E35" s="18">
        <f>SUM(E36)</f>
        <v>846280.39</v>
      </c>
      <c r="F35" s="37">
        <f t="shared" si="0"/>
        <v>102.82872296476306</v>
      </c>
      <c r="G35" s="37">
        <f t="shared" si="1"/>
        <v>102.82872296476306</v>
      </c>
      <c r="H35" s="39">
        <f t="shared" si="2"/>
        <v>23280.390000000014</v>
      </c>
    </row>
    <row r="36" spans="1:8" s="19" customFormat="1" ht="18.75">
      <c r="A36" s="16">
        <v>24060000</v>
      </c>
      <c r="B36" s="27" t="s">
        <v>36</v>
      </c>
      <c r="C36" s="18">
        <f>SUM(C37:C38)</f>
        <v>823000</v>
      </c>
      <c r="D36" s="18">
        <f>SUM(D37:D38)</f>
        <v>823000</v>
      </c>
      <c r="E36" s="18">
        <f>SUM(E37:E38)</f>
        <v>846280.39</v>
      </c>
      <c r="F36" s="37">
        <f t="shared" si="0"/>
        <v>102.82872296476306</v>
      </c>
      <c r="G36" s="37">
        <f t="shared" si="1"/>
        <v>102.82872296476306</v>
      </c>
      <c r="H36" s="39">
        <f t="shared" si="2"/>
        <v>23280.390000000014</v>
      </c>
    </row>
    <row r="37" spans="1:8" ht="18.75">
      <c r="A37" s="21">
        <v>24060300</v>
      </c>
      <c r="B37" s="28" t="s">
        <v>9</v>
      </c>
      <c r="C37" s="25">
        <v>823000</v>
      </c>
      <c r="D37" s="25">
        <v>823000</v>
      </c>
      <c r="E37" s="25">
        <f>846280.39</f>
        <v>846280.39</v>
      </c>
      <c r="F37" s="37">
        <f t="shared" si="0"/>
        <v>102.82872296476306</v>
      </c>
      <c r="G37" s="37">
        <f t="shared" si="1"/>
        <v>102.82872296476306</v>
      </c>
      <c r="H37" s="39">
        <f t="shared" si="2"/>
        <v>23280.390000000014</v>
      </c>
    </row>
    <row r="38" spans="1:8" ht="18.75" hidden="1">
      <c r="A38" s="21">
        <v>24060600</v>
      </c>
      <c r="B38" s="28" t="s">
        <v>46</v>
      </c>
      <c r="C38" s="23"/>
      <c r="D38" s="23"/>
      <c r="E38" s="23"/>
      <c r="F38" s="37">
        <f t="shared" si="0"/>
      </c>
      <c r="G38" s="37">
        <f t="shared" si="1"/>
      </c>
      <c r="H38" s="39">
        <f t="shared" si="2"/>
        <v>0</v>
      </c>
    </row>
    <row r="39" spans="1:8" s="19" customFormat="1" ht="18.75">
      <c r="A39" s="16">
        <v>30000000</v>
      </c>
      <c r="B39" s="27" t="s">
        <v>10</v>
      </c>
      <c r="C39" s="18">
        <f aca="true" t="shared" si="3" ref="C39:D41">SUM(C40)</f>
        <v>0</v>
      </c>
      <c r="D39" s="18">
        <f t="shared" si="3"/>
        <v>0</v>
      </c>
      <c r="E39" s="18">
        <f>SUM(E40)</f>
        <v>208.81</v>
      </c>
      <c r="F39" s="37">
        <f t="shared" si="0"/>
      </c>
      <c r="G39" s="37">
        <f t="shared" si="1"/>
      </c>
      <c r="H39" s="39">
        <f t="shared" si="2"/>
        <v>208.81</v>
      </c>
    </row>
    <row r="40" spans="1:8" s="19" customFormat="1" ht="18.75">
      <c r="A40" s="16">
        <v>31000000</v>
      </c>
      <c r="B40" s="20" t="s">
        <v>246</v>
      </c>
      <c r="C40" s="18">
        <f t="shared" si="3"/>
        <v>0</v>
      </c>
      <c r="D40" s="18">
        <f t="shared" si="3"/>
        <v>0</v>
      </c>
      <c r="E40" s="18">
        <f>SUM(E41)</f>
        <v>208.81</v>
      </c>
      <c r="F40" s="37">
        <f t="shared" si="0"/>
      </c>
      <c r="G40" s="37">
        <f t="shared" si="1"/>
      </c>
      <c r="H40" s="39">
        <f t="shared" si="2"/>
        <v>208.81</v>
      </c>
    </row>
    <row r="41" spans="1:8" ht="27">
      <c r="A41" s="21">
        <v>31010000</v>
      </c>
      <c r="B41" s="26" t="s">
        <v>22</v>
      </c>
      <c r="C41" s="23">
        <f t="shared" si="3"/>
        <v>0</v>
      </c>
      <c r="D41" s="23">
        <f t="shared" si="3"/>
        <v>0</v>
      </c>
      <c r="E41" s="23">
        <f>SUM(E42)</f>
        <v>208.81</v>
      </c>
      <c r="F41" s="37">
        <f t="shared" si="0"/>
      </c>
      <c r="G41" s="37">
        <f t="shared" si="1"/>
      </c>
      <c r="H41" s="39">
        <f t="shared" si="2"/>
        <v>208.81</v>
      </c>
    </row>
    <row r="42" spans="1:8" ht="33.75" customHeight="1">
      <c r="A42" s="21">
        <v>31010200</v>
      </c>
      <c r="B42" s="24" t="s">
        <v>23</v>
      </c>
      <c r="C42" s="23">
        <v>0</v>
      </c>
      <c r="D42" s="23">
        <v>0</v>
      </c>
      <c r="E42" s="23">
        <v>208.81</v>
      </c>
      <c r="F42" s="37">
        <f t="shared" si="0"/>
      </c>
      <c r="G42" s="37">
        <f t="shared" si="1"/>
      </c>
      <c r="H42" s="39">
        <f t="shared" si="2"/>
        <v>208.81</v>
      </c>
    </row>
    <row r="43" spans="1:8" s="19" customFormat="1" ht="18.75">
      <c r="A43" s="29"/>
      <c r="B43" s="27" t="s">
        <v>11</v>
      </c>
      <c r="C43" s="18">
        <f>C39+C26+C15</f>
        <v>45114598.9</v>
      </c>
      <c r="D43" s="18">
        <f>D39+D26+D15</f>
        <v>45114598.9</v>
      </c>
      <c r="E43" s="18">
        <f>E39+E26+E15</f>
        <v>46649122.71</v>
      </c>
      <c r="F43" s="37">
        <f t="shared" si="0"/>
        <v>103.40139078572193</v>
      </c>
      <c r="G43" s="37">
        <f t="shared" si="1"/>
        <v>103.40139078572193</v>
      </c>
      <c r="H43" s="39">
        <f t="shared" si="2"/>
        <v>1534523.8100000024</v>
      </c>
    </row>
    <row r="44" spans="1:8" s="19" customFormat="1" ht="18.75">
      <c r="A44" s="16">
        <v>40000000</v>
      </c>
      <c r="B44" s="27" t="s">
        <v>12</v>
      </c>
      <c r="C44" s="18">
        <f>SUM(C45)</f>
        <v>352911648.01000005</v>
      </c>
      <c r="D44" s="18">
        <f>SUM(D45)</f>
        <v>352911648.01000005</v>
      </c>
      <c r="E44" s="18">
        <f>SUM(E45)</f>
        <v>350509171.64000005</v>
      </c>
      <c r="F44" s="37">
        <f t="shared" si="0"/>
        <v>99.31924140686569</v>
      </c>
      <c r="G44" s="37">
        <f t="shared" si="1"/>
        <v>99.31924140686569</v>
      </c>
      <c r="H44" s="39">
        <f t="shared" si="2"/>
        <v>-2402476.370000005</v>
      </c>
    </row>
    <row r="45" spans="1:8" s="19" customFormat="1" ht="18.75">
      <c r="A45" s="16">
        <v>41000000</v>
      </c>
      <c r="B45" s="20" t="s">
        <v>53</v>
      </c>
      <c r="C45" s="18">
        <f>SUM(C46,C50)</f>
        <v>352911648.01000005</v>
      </c>
      <c r="D45" s="18">
        <f>SUM(D46,D50)</f>
        <v>352911648.01000005</v>
      </c>
      <c r="E45" s="18">
        <f>SUM(E46,E50)</f>
        <v>350509171.64000005</v>
      </c>
      <c r="F45" s="37">
        <f t="shared" si="0"/>
        <v>99.31924140686569</v>
      </c>
      <c r="G45" s="37">
        <f t="shared" si="1"/>
        <v>99.31924140686569</v>
      </c>
      <c r="H45" s="39">
        <f t="shared" si="2"/>
        <v>-2402476.370000005</v>
      </c>
    </row>
    <row r="46" spans="1:8" s="19" customFormat="1" ht="18.75">
      <c r="A46" s="16">
        <v>41020000</v>
      </c>
      <c r="B46" s="26" t="s">
        <v>247</v>
      </c>
      <c r="C46" s="18">
        <f>C47+C49+C48</f>
        <v>38574763</v>
      </c>
      <c r="D46" s="18">
        <f>D47+D49+D48</f>
        <v>38574763</v>
      </c>
      <c r="E46" s="18">
        <f>E47+E49+E48</f>
        <v>38450527.4</v>
      </c>
      <c r="F46" s="37">
        <f t="shared" si="0"/>
        <v>99.67793554557936</v>
      </c>
      <c r="G46" s="37">
        <f t="shared" si="1"/>
        <v>99.67793554557936</v>
      </c>
      <c r="H46" s="39">
        <f t="shared" si="2"/>
        <v>-124235.60000000149</v>
      </c>
    </row>
    <row r="47" spans="1:8" s="19" customFormat="1" ht="18.75">
      <c r="A47" s="21">
        <v>41020100</v>
      </c>
      <c r="B47" s="24" t="s">
        <v>39</v>
      </c>
      <c r="C47" s="25">
        <v>8634800</v>
      </c>
      <c r="D47" s="25">
        <v>8634800</v>
      </c>
      <c r="E47" s="25">
        <v>8634800</v>
      </c>
      <c r="F47" s="37">
        <f t="shared" si="0"/>
        <v>100</v>
      </c>
      <c r="G47" s="37">
        <f t="shared" si="1"/>
        <v>100</v>
      </c>
      <c r="H47" s="39">
        <f t="shared" si="2"/>
        <v>0</v>
      </c>
    </row>
    <row r="48" spans="1:8" s="19" customFormat="1" ht="25.5">
      <c r="A48" s="21">
        <v>41020200</v>
      </c>
      <c r="B48" s="24" t="s">
        <v>57</v>
      </c>
      <c r="C48" s="25">
        <v>27908363</v>
      </c>
      <c r="D48" s="25">
        <v>27908363</v>
      </c>
      <c r="E48" s="25">
        <v>27784127.4</v>
      </c>
      <c r="F48" s="37">
        <f t="shared" si="0"/>
        <v>99.55484454605954</v>
      </c>
      <c r="G48" s="37">
        <f t="shared" si="1"/>
        <v>99.55484454605954</v>
      </c>
      <c r="H48" s="39">
        <f t="shared" si="2"/>
        <v>-124235.60000000149</v>
      </c>
    </row>
    <row r="49" spans="1:8" s="19" customFormat="1" ht="18.75">
      <c r="A49" s="21">
        <v>41020900</v>
      </c>
      <c r="B49" s="24" t="s">
        <v>40</v>
      </c>
      <c r="C49" s="25">
        <v>2031600</v>
      </c>
      <c r="D49" s="25">
        <v>2031600</v>
      </c>
      <c r="E49" s="25">
        <v>2031600</v>
      </c>
      <c r="F49" s="37">
        <f t="shared" si="0"/>
        <v>100</v>
      </c>
      <c r="G49" s="37">
        <f t="shared" si="1"/>
        <v>100</v>
      </c>
      <c r="H49" s="39">
        <f aca="true" t="shared" si="4" ref="H49:H77">E49-D49</f>
        <v>0</v>
      </c>
    </row>
    <row r="50" spans="1:8" s="30" customFormat="1" ht="19.5">
      <c r="A50" s="16">
        <v>41030000</v>
      </c>
      <c r="B50" s="26" t="s">
        <v>248</v>
      </c>
      <c r="C50" s="18">
        <f>SUM(C51:C61)</f>
        <v>314336885.01000005</v>
      </c>
      <c r="D50" s="18">
        <f>SUM(D51:D61)</f>
        <v>314336885.01000005</v>
      </c>
      <c r="E50" s="18">
        <f>SUM(E51:E61)</f>
        <v>312058644.24000007</v>
      </c>
      <c r="F50" s="37">
        <f t="shared" si="0"/>
        <v>99.2752232147597</v>
      </c>
      <c r="G50" s="37">
        <f t="shared" si="1"/>
        <v>99.2752232147597</v>
      </c>
      <c r="H50" s="39">
        <f t="shared" si="4"/>
        <v>-2278240.769999981</v>
      </c>
    </row>
    <row r="51" spans="1:8" ht="42" customHeight="1">
      <c r="A51" s="21">
        <v>41030600</v>
      </c>
      <c r="B51" s="24" t="s">
        <v>61</v>
      </c>
      <c r="C51" s="25">
        <v>64518000</v>
      </c>
      <c r="D51" s="25">
        <v>64518000</v>
      </c>
      <c r="E51" s="25">
        <v>62912349.91</v>
      </c>
      <c r="F51" s="37">
        <f t="shared" si="0"/>
        <v>97.51131453237856</v>
      </c>
      <c r="G51" s="37">
        <f t="shared" si="1"/>
        <v>97.51131453237856</v>
      </c>
      <c r="H51" s="39">
        <f t="shared" si="4"/>
        <v>-1605650.0900000036</v>
      </c>
    </row>
    <row r="52" spans="1:8" ht="44.25" customHeight="1">
      <c r="A52" s="21">
        <v>41030800</v>
      </c>
      <c r="B52" s="24" t="s">
        <v>33</v>
      </c>
      <c r="C52" s="25">
        <v>121067786</v>
      </c>
      <c r="D52" s="25">
        <v>121067786</v>
      </c>
      <c r="E52" s="25">
        <v>121019732.8</v>
      </c>
      <c r="F52" s="37">
        <f t="shared" si="0"/>
        <v>99.96030884714452</v>
      </c>
      <c r="G52" s="37">
        <f t="shared" si="1"/>
        <v>99.96030884714452</v>
      </c>
      <c r="H52" s="39">
        <f t="shared" si="4"/>
        <v>-48053.20000000298</v>
      </c>
    </row>
    <row r="53" spans="1:8" ht="31.5" customHeight="1">
      <c r="A53" s="21">
        <v>41031000</v>
      </c>
      <c r="B53" s="24" t="s">
        <v>34</v>
      </c>
      <c r="C53" s="25">
        <v>6732620</v>
      </c>
      <c r="D53" s="25">
        <v>6732620</v>
      </c>
      <c r="E53" s="25">
        <v>6700111.13</v>
      </c>
      <c r="F53" s="37">
        <f t="shared" si="0"/>
        <v>99.51714384593218</v>
      </c>
      <c r="G53" s="37">
        <f t="shared" si="1"/>
        <v>99.51714384593218</v>
      </c>
      <c r="H53" s="39">
        <f t="shared" si="4"/>
        <v>-32508.87000000011</v>
      </c>
    </row>
    <row r="54" spans="1:8" ht="31.5" customHeight="1">
      <c r="A54" s="21">
        <v>41033600</v>
      </c>
      <c r="B54" s="24" t="s">
        <v>56</v>
      </c>
      <c r="C54" s="25">
        <v>1075000</v>
      </c>
      <c r="D54" s="25">
        <v>1075000</v>
      </c>
      <c r="E54" s="25">
        <v>1074990.3</v>
      </c>
      <c r="F54" s="37">
        <f t="shared" si="0"/>
        <v>99.9990976744186</v>
      </c>
      <c r="G54" s="37">
        <f t="shared" si="1"/>
        <v>99.9990976744186</v>
      </c>
      <c r="H54" s="39">
        <f t="shared" si="4"/>
        <v>-9.699999999953434</v>
      </c>
    </row>
    <row r="55" spans="1:8" ht="18.75">
      <c r="A55" s="21">
        <v>41033900</v>
      </c>
      <c r="B55" s="24" t="s">
        <v>41</v>
      </c>
      <c r="C55" s="25">
        <f>50998740-36058.4</f>
        <v>50962681.6</v>
      </c>
      <c r="D55" s="25">
        <f>50998740-36058.4</f>
        <v>50962681.6</v>
      </c>
      <c r="E55" s="25">
        <v>50962681.6</v>
      </c>
      <c r="F55" s="37">
        <f t="shared" si="0"/>
        <v>100</v>
      </c>
      <c r="G55" s="37">
        <f t="shared" si="1"/>
        <v>100</v>
      </c>
      <c r="H55" s="39">
        <f t="shared" si="4"/>
        <v>0</v>
      </c>
    </row>
    <row r="56" spans="1:8" ht="18.75">
      <c r="A56" s="21">
        <v>41034200</v>
      </c>
      <c r="B56" s="24" t="s">
        <v>60</v>
      </c>
      <c r="C56" s="25">
        <v>41665500</v>
      </c>
      <c r="D56" s="25">
        <v>41665500</v>
      </c>
      <c r="E56" s="25">
        <v>41665500</v>
      </c>
      <c r="F56" s="37">
        <f t="shared" si="0"/>
        <v>100</v>
      </c>
      <c r="G56" s="37">
        <f t="shared" si="1"/>
        <v>100</v>
      </c>
      <c r="H56" s="39">
        <f t="shared" si="4"/>
        <v>0</v>
      </c>
    </row>
    <row r="57" spans="1:8" ht="18.75">
      <c r="A57" s="21">
        <v>41034500</v>
      </c>
      <c r="B57" s="24" t="s">
        <v>52</v>
      </c>
      <c r="C57" s="23">
        <v>6177000</v>
      </c>
      <c r="D57" s="23">
        <v>6177000</v>
      </c>
      <c r="E57" s="23">
        <v>6177000</v>
      </c>
      <c r="F57" s="37">
        <f t="shared" si="0"/>
        <v>100</v>
      </c>
      <c r="G57" s="37">
        <f t="shared" si="1"/>
        <v>100</v>
      </c>
      <c r="H57" s="39">
        <f t="shared" si="4"/>
        <v>0</v>
      </c>
    </row>
    <row r="58" spans="1:8" ht="18.75">
      <c r="A58" s="21">
        <v>41035000</v>
      </c>
      <c r="B58" s="24" t="s">
        <v>13</v>
      </c>
      <c r="C58" s="25">
        <v>20309172.41</v>
      </c>
      <c r="D58" s="25">
        <v>20309172.41</v>
      </c>
      <c r="E58" s="25">
        <v>19756045.55</v>
      </c>
      <c r="F58" s="37">
        <f t="shared" si="0"/>
        <v>97.27646775144984</v>
      </c>
      <c r="G58" s="37">
        <f t="shared" si="1"/>
        <v>97.27646775144984</v>
      </c>
      <c r="H58" s="39">
        <f t="shared" si="4"/>
        <v>-553126.8599999994</v>
      </c>
    </row>
    <row r="59" spans="1:8" ht="21.75" customHeight="1">
      <c r="A59" s="21">
        <v>41035400</v>
      </c>
      <c r="B59" s="24" t="s">
        <v>58</v>
      </c>
      <c r="C59" s="25">
        <v>45025</v>
      </c>
      <c r="D59" s="25">
        <v>45025</v>
      </c>
      <c r="E59" s="25">
        <v>36683.04</v>
      </c>
      <c r="F59" s="37">
        <f t="shared" si="0"/>
        <v>81.47260410882843</v>
      </c>
      <c r="G59" s="37">
        <f t="shared" si="1"/>
        <v>81.47260410882843</v>
      </c>
      <c r="H59" s="39">
        <f t="shared" si="4"/>
        <v>-8341.96</v>
      </c>
    </row>
    <row r="60" spans="1:8" ht="46.5" customHeight="1">
      <c r="A60" s="21">
        <v>41035800</v>
      </c>
      <c r="B60" s="24" t="s">
        <v>35</v>
      </c>
      <c r="C60" s="25">
        <v>1323900</v>
      </c>
      <c r="D60" s="25">
        <v>1323900</v>
      </c>
      <c r="E60" s="25">
        <v>1297591.12</v>
      </c>
      <c r="F60" s="37">
        <f t="shared" si="0"/>
        <v>98.01277437872952</v>
      </c>
      <c r="G60" s="37">
        <f t="shared" si="1"/>
        <v>98.01277437872952</v>
      </c>
      <c r="H60" s="39">
        <f t="shared" si="4"/>
        <v>-26308.87999999989</v>
      </c>
    </row>
    <row r="61" spans="1:8" ht="18.75">
      <c r="A61" s="21">
        <v>41037000</v>
      </c>
      <c r="B61" s="24" t="s">
        <v>55</v>
      </c>
      <c r="C61" s="25">
        <v>460200</v>
      </c>
      <c r="D61" s="25">
        <v>460200</v>
      </c>
      <c r="E61" s="25">
        <v>455958.79</v>
      </c>
      <c r="F61" s="37">
        <f t="shared" si="0"/>
        <v>99.07839852238158</v>
      </c>
      <c r="G61" s="37">
        <f t="shared" si="1"/>
        <v>99.07839852238158</v>
      </c>
      <c r="H61" s="39">
        <f t="shared" si="4"/>
        <v>-4241.210000000021</v>
      </c>
    </row>
    <row r="62" spans="1:139" s="32" customFormat="1" ht="19.5" thickBot="1">
      <c r="A62" s="16"/>
      <c r="B62" s="29" t="s">
        <v>14</v>
      </c>
      <c r="C62" s="18">
        <f>SUM(C44,C43)</f>
        <v>398026246.91</v>
      </c>
      <c r="D62" s="18">
        <f>SUM(D44,D43)</f>
        <v>398026246.91</v>
      </c>
      <c r="E62" s="18">
        <f>SUM(E44,E43)</f>
        <v>397158294.35</v>
      </c>
      <c r="F62" s="37">
        <f t="shared" si="0"/>
        <v>99.78193584801551</v>
      </c>
      <c r="G62" s="37">
        <f t="shared" si="1"/>
        <v>99.78193584801551</v>
      </c>
      <c r="H62" s="39">
        <f t="shared" si="4"/>
        <v>-867952.5600000024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</row>
    <row r="63" spans="1:8" s="15" customFormat="1" ht="28.5" customHeight="1">
      <c r="A63" s="140" t="s">
        <v>1</v>
      </c>
      <c r="B63" s="141"/>
      <c r="C63" s="141"/>
      <c r="D63" s="141"/>
      <c r="E63" s="141"/>
      <c r="F63" s="141"/>
      <c r="G63" s="142"/>
      <c r="H63" s="39">
        <f t="shared" si="4"/>
        <v>0</v>
      </c>
    </row>
    <row r="64" spans="1:8" s="19" customFormat="1" ht="18.75">
      <c r="A64" s="29">
        <v>20000000</v>
      </c>
      <c r="B64" s="29" t="s">
        <v>8</v>
      </c>
      <c r="C64" s="18">
        <f>SUM(C67,C65)</f>
        <v>3481455</v>
      </c>
      <c r="D64" s="18">
        <f>SUM(D67,D65)</f>
        <v>3481455</v>
      </c>
      <c r="E64" s="18">
        <f>SUM(E67,E65)</f>
        <v>5236939.069999999</v>
      </c>
      <c r="F64" s="37">
        <f aca="true" t="shared" si="5" ref="F64:F73">IF(C64=0,"",E64/C64*100)</f>
        <v>150.42386214958975</v>
      </c>
      <c r="G64" s="37">
        <f aca="true" t="shared" si="6" ref="G64:G73">IF(D64=0,"",E64/D64*100)</f>
        <v>150.42386214958975</v>
      </c>
      <c r="H64" s="39">
        <f t="shared" si="4"/>
        <v>1755484.0699999994</v>
      </c>
    </row>
    <row r="65" spans="1:8" s="19" customFormat="1" ht="18.75">
      <c r="A65" s="29">
        <v>21000000</v>
      </c>
      <c r="B65" s="29" t="s">
        <v>44</v>
      </c>
      <c r="C65" s="18">
        <f>SUM(C66)</f>
        <v>0</v>
      </c>
      <c r="D65" s="18">
        <f>SUM(D66)</f>
        <v>0</v>
      </c>
      <c r="E65" s="18">
        <f>SUM(E66)</f>
        <v>71260.05</v>
      </c>
      <c r="F65" s="37">
        <f t="shared" si="5"/>
      </c>
      <c r="G65" s="37">
        <f t="shared" si="6"/>
      </c>
      <c r="H65" s="39">
        <f t="shared" si="4"/>
        <v>71260.05</v>
      </c>
    </row>
    <row r="66" spans="1:8" ht="18.75">
      <c r="A66" s="33">
        <v>21110000</v>
      </c>
      <c r="B66" s="33" t="s">
        <v>43</v>
      </c>
      <c r="C66" s="23">
        <v>0</v>
      </c>
      <c r="D66" s="23">
        <v>0</v>
      </c>
      <c r="E66" s="23">
        <v>71260.05</v>
      </c>
      <c r="F66" s="37">
        <f t="shared" si="5"/>
      </c>
      <c r="G66" s="37">
        <f t="shared" si="6"/>
      </c>
      <c r="H66" s="39">
        <f t="shared" si="4"/>
        <v>71260.05</v>
      </c>
    </row>
    <row r="67" spans="1:8" s="19" customFormat="1" ht="18.75">
      <c r="A67" s="29">
        <v>25000000</v>
      </c>
      <c r="B67" s="29" t="s">
        <v>15</v>
      </c>
      <c r="C67" s="18">
        <f>SUM(C68:C69)</f>
        <v>3481455</v>
      </c>
      <c r="D67" s="18">
        <f>SUM(D68:D69)</f>
        <v>3481455</v>
      </c>
      <c r="E67" s="18">
        <f>SUM(E68:E69)</f>
        <v>5165679.02</v>
      </c>
      <c r="F67" s="37">
        <f t="shared" si="5"/>
        <v>148.37701535708487</v>
      </c>
      <c r="G67" s="37">
        <f t="shared" si="6"/>
        <v>148.37701535708487</v>
      </c>
      <c r="H67" s="39">
        <f t="shared" si="4"/>
        <v>1684224.0199999996</v>
      </c>
    </row>
    <row r="68" spans="1:8" ht="39" customHeight="1">
      <c r="A68" s="33">
        <v>25010000</v>
      </c>
      <c r="B68" s="34" t="s">
        <v>24</v>
      </c>
      <c r="C68" s="23">
        <v>2381455</v>
      </c>
      <c r="D68" s="23">
        <v>2381455</v>
      </c>
      <c r="E68" s="23">
        <v>2735014.23</v>
      </c>
      <c r="F68" s="37">
        <f t="shared" si="5"/>
        <v>114.84635359475615</v>
      </c>
      <c r="G68" s="37">
        <f t="shared" si="6"/>
        <v>114.84635359475615</v>
      </c>
      <c r="H68" s="39">
        <f t="shared" si="4"/>
        <v>353559.23</v>
      </c>
    </row>
    <row r="69" spans="1:8" ht="18.75">
      <c r="A69" s="33">
        <v>25020000</v>
      </c>
      <c r="B69" s="34" t="s">
        <v>37</v>
      </c>
      <c r="C69" s="23">
        <v>1100000</v>
      </c>
      <c r="D69" s="23">
        <v>1100000</v>
      </c>
      <c r="E69" s="23">
        <v>2430664.79</v>
      </c>
      <c r="F69" s="37">
        <f t="shared" si="5"/>
        <v>220.9695263636364</v>
      </c>
      <c r="G69" s="37">
        <f t="shared" si="6"/>
        <v>220.9695263636364</v>
      </c>
      <c r="H69" s="39">
        <f t="shared" si="4"/>
        <v>1330664.79</v>
      </c>
    </row>
    <row r="70" spans="1:8" s="19" customFormat="1" ht="18.75">
      <c r="A70" s="29"/>
      <c r="B70" s="29" t="s">
        <v>11</v>
      </c>
      <c r="C70" s="18">
        <f>C64</f>
        <v>3481455</v>
      </c>
      <c r="D70" s="18">
        <f>D64</f>
        <v>3481455</v>
      </c>
      <c r="E70" s="18">
        <f>E64</f>
        <v>5236939.069999999</v>
      </c>
      <c r="F70" s="37">
        <f t="shared" si="5"/>
        <v>150.42386214958975</v>
      </c>
      <c r="G70" s="37">
        <f t="shared" si="6"/>
        <v>150.42386214958975</v>
      </c>
      <c r="H70" s="39">
        <f t="shared" si="4"/>
        <v>1755484.0699999994</v>
      </c>
    </row>
    <row r="71" spans="1:8" s="19" customFormat="1" ht="18.75">
      <c r="A71" s="16">
        <v>40000000</v>
      </c>
      <c r="B71" s="29" t="s">
        <v>12</v>
      </c>
      <c r="C71" s="18">
        <f aca="true" t="shared" si="7" ref="C71:E72">C72</f>
        <v>546010</v>
      </c>
      <c r="D71" s="18">
        <f t="shared" si="7"/>
        <v>546010</v>
      </c>
      <c r="E71" s="18">
        <f t="shared" si="7"/>
        <v>539030</v>
      </c>
      <c r="F71" s="37">
        <f t="shared" si="5"/>
        <v>98.72163513488765</v>
      </c>
      <c r="G71" s="37">
        <f t="shared" si="6"/>
        <v>98.72163513488765</v>
      </c>
      <c r="H71" s="39">
        <f t="shared" si="4"/>
        <v>-6980</v>
      </c>
    </row>
    <row r="72" spans="1:8" s="19" customFormat="1" ht="18.75">
      <c r="A72" s="16">
        <v>41000000</v>
      </c>
      <c r="B72" s="35" t="s">
        <v>53</v>
      </c>
      <c r="C72" s="18">
        <f t="shared" si="7"/>
        <v>546010</v>
      </c>
      <c r="D72" s="18">
        <f t="shared" si="7"/>
        <v>546010</v>
      </c>
      <c r="E72" s="18">
        <f t="shared" si="7"/>
        <v>539030</v>
      </c>
      <c r="F72" s="37">
        <f t="shared" si="5"/>
        <v>98.72163513488765</v>
      </c>
      <c r="G72" s="37">
        <f t="shared" si="6"/>
        <v>98.72163513488765</v>
      </c>
      <c r="H72" s="39">
        <f t="shared" si="4"/>
        <v>-6980</v>
      </c>
    </row>
    <row r="73" spans="1:8" s="19" customFormat="1" ht="18.75">
      <c r="A73" s="16">
        <v>41030000</v>
      </c>
      <c r="B73" s="34" t="s">
        <v>54</v>
      </c>
      <c r="C73" s="36">
        <f>SUM(C74:C75)</f>
        <v>546010</v>
      </c>
      <c r="D73" s="36">
        <f>SUM(D74:D75)</f>
        <v>546010</v>
      </c>
      <c r="E73" s="36">
        <f>SUM(E74:E75)</f>
        <v>539030</v>
      </c>
      <c r="F73" s="37">
        <f t="shared" si="5"/>
        <v>98.72163513488765</v>
      </c>
      <c r="G73" s="37">
        <f t="shared" si="6"/>
        <v>98.72163513488765</v>
      </c>
      <c r="H73" s="39">
        <f t="shared" si="4"/>
        <v>-6980</v>
      </c>
    </row>
    <row r="74" spans="1:8" s="19" customFormat="1" ht="18.75">
      <c r="A74" s="21">
        <v>41034500</v>
      </c>
      <c r="B74" s="24" t="s">
        <v>52</v>
      </c>
      <c r="C74" s="36">
        <v>539030</v>
      </c>
      <c r="D74" s="36">
        <v>539030</v>
      </c>
      <c r="E74" s="36">
        <v>539030</v>
      </c>
      <c r="F74" s="37"/>
      <c r="G74" s="37"/>
      <c r="H74" s="39">
        <f t="shared" si="4"/>
        <v>0</v>
      </c>
    </row>
    <row r="75" spans="1:8" ht="47.25">
      <c r="A75" s="21">
        <v>41036600</v>
      </c>
      <c r="B75" s="38" t="s">
        <v>253</v>
      </c>
      <c r="C75" s="23">
        <v>6980</v>
      </c>
      <c r="D75" s="23">
        <v>6980</v>
      </c>
      <c r="E75" s="23">
        <v>0</v>
      </c>
      <c r="F75" s="37">
        <f>IF(C75=0,"",E75/C75*100)</f>
        <v>0</v>
      </c>
      <c r="G75" s="37">
        <f>IF(D75=0,"",E75/D75*100)</f>
        <v>0</v>
      </c>
      <c r="H75" s="39">
        <f t="shared" si="4"/>
        <v>-6980</v>
      </c>
    </row>
    <row r="76" spans="1:8" s="19" customFormat="1" ht="18.75">
      <c r="A76" s="16"/>
      <c r="B76" s="29" t="s">
        <v>16</v>
      </c>
      <c r="C76" s="18">
        <f>C64+C71</f>
        <v>4027465</v>
      </c>
      <c r="D76" s="18">
        <f>D64+D71</f>
        <v>4027465</v>
      </c>
      <c r="E76" s="18">
        <f>E64+E71</f>
        <v>5775969.069999999</v>
      </c>
      <c r="F76" s="37">
        <f>IF(C76=0,"",E76/C76*100)</f>
        <v>143.41450689205243</v>
      </c>
      <c r="G76" s="37">
        <f>IF(D76=0,"",E76/D76*100)</f>
        <v>143.41450689205243</v>
      </c>
      <c r="H76" s="39">
        <f t="shared" si="4"/>
        <v>1748504.0699999994</v>
      </c>
    </row>
    <row r="77" spans="1:8" s="19" customFormat="1" ht="18.75">
      <c r="A77" s="16"/>
      <c r="B77" s="29" t="s">
        <v>17</v>
      </c>
      <c r="C77" s="18">
        <f>SUM(C76,C62)</f>
        <v>402053711.91</v>
      </c>
      <c r="D77" s="18">
        <f>SUM(D76,D62)</f>
        <v>402053711.91</v>
      </c>
      <c r="E77" s="18">
        <f>SUM(E76,E62)</f>
        <v>402934263.42</v>
      </c>
      <c r="F77" s="37">
        <f>IF(C77=0,"",E77/C77*100)</f>
        <v>100.21901340142263</v>
      </c>
      <c r="G77" s="37">
        <f>IF(D77=0,"",E77/D77*100)</f>
        <v>100.21901340142263</v>
      </c>
      <c r="H77" s="39">
        <f t="shared" si="4"/>
        <v>880551.5099999905</v>
      </c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  <row r="122" ht="18.75">
      <c r="A122" s="1"/>
    </row>
  </sheetData>
  <sheetProtection/>
  <mergeCells count="6">
    <mergeCell ref="B7:D7"/>
    <mergeCell ref="B8:D8"/>
    <mergeCell ref="B9:D9"/>
    <mergeCell ref="A63:G63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60" r:id="rId1"/>
  <headerFooter alignWithMargins="0">
    <oddFooter>&amp;R&amp;P</oddFooter>
  </headerFooter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84"/>
  <sheetViews>
    <sheetView tabSelected="1" view="pageBreakPreview" zoomScale="60" zoomScalePageLayoutView="0" workbookViewId="0" topLeftCell="A124">
      <selection activeCell="B121" sqref="B121"/>
    </sheetView>
  </sheetViews>
  <sheetFormatPr defaultColWidth="9.00390625" defaultRowHeight="12.75"/>
  <cols>
    <col min="1" max="1" width="12.375" style="88" customWidth="1"/>
    <col min="2" max="2" width="177.25390625" style="90" customWidth="1"/>
    <col min="3" max="3" width="29.875" style="63" customWidth="1"/>
    <col min="4" max="4" width="23.875" style="123" hidden="1" customWidth="1"/>
    <col min="5" max="5" width="30.375" style="63" customWidth="1"/>
    <col min="6" max="6" width="27.125" style="63" customWidth="1"/>
    <col min="7" max="7" width="21.875" style="63" hidden="1" customWidth="1"/>
    <col min="8" max="8" width="5.25390625" style="42" customWidth="1"/>
    <col min="9" max="9" width="13.25390625" style="62" bestFit="1" customWidth="1"/>
    <col min="10" max="10" width="20.375" style="62" customWidth="1"/>
    <col min="11" max="249" width="9.125" style="62" customWidth="1"/>
    <col min="250" max="16384" width="9.125" style="63" customWidth="1"/>
  </cols>
  <sheetData>
    <row r="1" spans="1:249" s="44" customFormat="1" ht="23.25" customHeight="1">
      <c r="A1" s="40">
        <v>1</v>
      </c>
      <c r="B1" s="41">
        <v>2</v>
      </c>
      <c r="C1" s="40">
        <v>3</v>
      </c>
      <c r="D1" s="114">
        <v>4</v>
      </c>
      <c r="E1" s="40">
        <v>4</v>
      </c>
      <c r="F1" s="40">
        <v>5</v>
      </c>
      <c r="G1" s="40">
        <v>7</v>
      </c>
      <c r="H1" s="42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</row>
    <row r="2" spans="1:249" s="47" customFormat="1" ht="18" customHeight="1">
      <c r="A2" s="146" t="s">
        <v>62</v>
      </c>
      <c r="B2" s="147"/>
      <c r="C2" s="147"/>
      <c r="D2" s="147"/>
      <c r="E2" s="147"/>
      <c r="F2" s="147"/>
      <c r="G2" s="148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s="49" customFormat="1" ht="19.5" customHeight="1">
      <c r="A3" s="149" t="s">
        <v>0</v>
      </c>
      <c r="B3" s="150"/>
      <c r="C3" s="150"/>
      <c r="D3" s="150"/>
      <c r="E3" s="150"/>
      <c r="F3" s="150"/>
      <c r="G3" s="151"/>
      <c r="H3" s="45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</row>
    <row r="4" spans="1:249" s="55" customFormat="1" ht="22.5">
      <c r="A4" s="50" t="s">
        <v>63</v>
      </c>
      <c r="B4" s="51" t="s">
        <v>64</v>
      </c>
      <c r="C4" s="125">
        <f>C5</f>
        <v>3340600</v>
      </c>
      <c r="D4" s="126">
        <f>D5</f>
        <v>3340600</v>
      </c>
      <c r="E4" s="125">
        <f>E5</f>
        <v>3151989.65</v>
      </c>
      <c r="F4" s="53">
        <f>SUM(E4/C4*100)</f>
        <v>94.35399778482906</v>
      </c>
      <c r="G4" s="53">
        <f>SUM(E4/D4*100)</f>
        <v>94.35399778482906</v>
      </c>
      <c r="H4" s="42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</row>
    <row r="5" spans="1:249" s="55" customFormat="1" ht="40.5">
      <c r="A5" s="56" t="s">
        <v>65</v>
      </c>
      <c r="B5" s="57" t="s">
        <v>66</v>
      </c>
      <c r="C5" s="127">
        <v>3340600</v>
      </c>
      <c r="D5" s="128">
        <v>3340600</v>
      </c>
      <c r="E5" s="127">
        <v>3151989.65</v>
      </c>
      <c r="F5" s="59">
        <f aca="true" t="shared" si="0" ref="F5:F68">SUM(E5/C5*100)</f>
        <v>94.35399778482906</v>
      </c>
      <c r="G5" s="59">
        <f aca="true" t="shared" si="1" ref="G5:G68">SUM(E5/D5*100)</f>
        <v>94.35399778482906</v>
      </c>
      <c r="H5" s="42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</row>
    <row r="6" spans="1:249" s="55" customFormat="1" ht="22.5">
      <c r="A6" s="50" t="s">
        <v>67</v>
      </c>
      <c r="B6" s="51" t="s">
        <v>68</v>
      </c>
      <c r="C6" s="125">
        <f>SUM(C7:C15)</f>
        <v>98534618.01</v>
      </c>
      <c r="D6" s="126">
        <f>SUM(D7:D15)</f>
        <v>98534618.01</v>
      </c>
      <c r="E6" s="125">
        <f>SUM(E7:E15)</f>
        <v>92440183.54000004</v>
      </c>
      <c r="F6" s="53">
        <f t="shared" si="0"/>
        <v>93.81493063749285</v>
      </c>
      <c r="G6" s="53">
        <f t="shared" si="1"/>
        <v>93.81493063749285</v>
      </c>
      <c r="H6" s="42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</row>
    <row r="7" spans="1:249" s="55" customFormat="1" ht="40.5">
      <c r="A7" s="56" t="s">
        <v>69</v>
      </c>
      <c r="B7" s="57" t="s">
        <v>70</v>
      </c>
      <c r="C7" s="127">
        <v>93355626.01</v>
      </c>
      <c r="D7" s="128">
        <v>93355626.01</v>
      </c>
      <c r="E7" s="127">
        <v>87338026.54</v>
      </c>
      <c r="F7" s="59">
        <f t="shared" si="0"/>
        <v>93.55411159756413</v>
      </c>
      <c r="G7" s="59">
        <f t="shared" si="1"/>
        <v>93.55411159756413</v>
      </c>
      <c r="H7" s="42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</row>
    <row r="8" spans="1:249" s="55" customFormat="1" ht="40.5">
      <c r="A8" s="56" t="s">
        <v>71</v>
      </c>
      <c r="B8" s="57" t="s">
        <v>72</v>
      </c>
      <c r="C8" s="127">
        <v>1323900</v>
      </c>
      <c r="D8" s="128">
        <v>1323900</v>
      </c>
      <c r="E8" s="127">
        <v>1297591.12</v>
      </c>
      <c r="F8" s="59">
        <f t="shared" si="0"/>
        <v>98.01277437872952</v>
      </c>
      <c r="G8" s="59">
        <f t="shared" si="1"/>
        <v>98.01277437872952</v>
      </c>
      <c r="H8" s="42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</row>
    <row r="9" spans="1:249" s="55" customFormat="1" ht="23.25">
      <c r="A9" s="56" t="s">
        <v>73</v>
      </c>
      <c r="B9" s="57" t="s">
        <v>74</v>
      </c>
      <c r="C9" s="127">
        <v>1181060</v>
      </c>
      <c r="D9" s="128">
        <v>1181060</v>
      </c>
      <c r="E9" s="127">
        <v>1179166.92</v>
      </c>
      <c r="F9" s="59">
        <f t="shared" si="0"/>
        <v>99.8397134777234</v>
      </c>
      <c r="G9" s="59">
        <f t="shared" si="1"/>
        <v>99.8397134777234</v>
      </c>
      <c r="H9" s="4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</row>
    <row r="10" spans="1:249" s="55" customFormat="1" ht="23.25">
      <c r="A10" s="56" t="s">
        <v>75</v>
      </c>
      <c r="B10" s="57" t="s">
        <v>76</v>
      </c>
      <c r="C10" s="127">
        <v>7772</v>
      </c>
      <c r="D10" s="128">
        <v>7772</v>
      </c>
      <c r="E10" s="127">
        <v>7772</v>
      </c>
      <c r="F10" s="59">
        <f t="shared" si="0"/>
        <v>100</v>
      </c>
      <c r="G10" s="59">
        <f t="shared" si="1"/>
        <v>100</v>
      </c>
      <c r="H10" s="4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</row>
    <row r="11" spans="1:249" s="55" customFormat="1" ht="23.25">
      <c r="A11" s="56" t="s">
        <v>77</v>
      </c>
      <c r="B11" s="57" t="s">
        <v>78</v>
      </c>
      <c r="C11" s="127">
        <v>1242780</v>
      </c>
      <c r="D11" s="128">
        <v>1242780</v>
      </c>
      <c r="E11" s="127">
        <v>1217076.15</v>
      </c>
      <c r="F11" s="59">
        <f t="shared" si="0"/>
        <v>97.93174576353015</v>
      </c>
      <c r="G11" s="59">
        <f t="shared" si="1"/>
        <v>97.93174576353015</v>
      </c>
      <c r="H11" s="4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</row>
    <row r="12" spans="1:249" s="55" customFormat="1" ht="23.25">
      <c r="A12" s="56" t="s">
        <v>79</v>
      </c>
      <c r="B12" s="57" t="s">
        <v>80</v>
      </c>
      <c r="C12" s="127">
        <v>1050210</v>
      </c>
      <c r="D12" s="128">
        <v>1050210</v>
      </c>
      <c r="E12" s="127">
        <v>1036152.29</v>
      </c>
      <c r="F12" s="59">
        <f t="shared" si="0"/>
        <v>98.66143818855278</v>
      </c>
      <c r="G12" s="59">
        <f t="shared" si="1"/>
        <v>98.66143818855278</v>
      </c>
      <c r="H12" s="4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</row>
    <row r="13" spans="1:249" s="55" customFormat="1" ht="23.25">
      <c r="A13" s="56" t="s">
        <v>81</v>
      </c>
      <c r="B13" s="57" t="s">
        <v>82</v>
      </c>
      <c r="C13" s="127">
        <v>224030</v>
      </c>
      <c r="D13" s="128">
        <v>224030</v>
      </c>
      <c r="E13" s="127">
        <v>221315.04</v>
      </c>
      <c r="F13" s="59">
        <f t="shared" si="0"/>
        <v>98.78812659018882</v>
      </c>
      <c r="G13" s="59">
        <f t="shared" si="1"/>
        <v>98.78812659018882</v>
      </c>
      <c r="H13" s="4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</row>
    <row r="14" spans="1:249" s="55" customFormat="1" ht="23.25">
      <c r="A14" s="56" t="s">
        <v>83</v>
      </c>
      <c r="B14" s="57" t="s">
        <v>84</v>
      </c>
      <c r="C14" s="127">
        <v>114840</v>
      </c>
      <c r="D14" s="128">
        <v>114840</v>
      </c>
      <c r="E14" s="127">
        <v>108693.48</v>
      </c>
      <c r="F14" s="59">
        <f t="shared" si="0"/>
        <v>94.64775339602926</v>
      </c>
      <c r="G14" s="59">
        <f t="shared" si="1"/>
        <v>94.64775339602926</v>
      </c>
      <c r="H14" s="4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</row>
    <row r="15" spans="1:249" s="55" customFormat="1" ht="23.25">
      <c r="A15" s="56" t="s">
        <v>85</v>
      </c>
      <c r="B15" s="57" t="s">
        <v>86</v>
      </c>
      <c r="C15" s="127">
        <v>34400</v>
      </c>
      <c r="D15" s="128">
        <v>34400</v>
      </c>
      <c r="E15" s="127">
        <v>34390</v>
      </c>
      <c r="F15" s="59">
        <f t="shared" si="0"/>
        <v>99.97093023255815</v>
      </c>
      <c r="G15" s="59">
        <f t="shared" si="1"/>
        <v>99.97093023255815</v>
      </c>
      <c r="H15" s="4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</row>
    <row r="16" spans="1:249" s="55" customFormat="1" ht="22.5">
      <c r="A16" s="50" t="s">
        <v>87</v>
      </c>
      <c r="B16" s="51" t="s">
        <v>88</v>
      </c>
      <c r="C16" s="125">
        <f>SUM(C17:C20)</f>
        <v>70592234.06</v>
      </c>
      <c r="D16" s="126">
        <f>SUM(D17:D20)</f>
        <v>70592234.06</v>
      </c>
      <c r="E16" s="125">
        <f>SUM(E17:E20)</f>
        <v>69462414.38</v>
      </c>
      <c r="F16" s="53">
        <f t="shared" si="0"/>
        <v>98.39951278629358</v>
      </c>
      <c r="G16" s="53">
        <f t="shared" si="1"/>
        <v>98.39951278629358</v>
      </c>
      <c r="H16" s="4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</row>
    <row r="17" spans="1:249" s="55" customFormat="1" ht="21" customHeight="1">
      <c r="A17" s="56" t="s">
        <v>89</v>
      </c>
      <c r="B17" s="57" t="s">
        <v>90</v>
      </c>
      <c r="C17" s="127">
        <v>47509872.34</v>
      </c>
      <c r="D17" s="128">
        <v>47509872.34</v>
      </c>
      <c r="E17" s="127">
        <v>46736769.66</v>
      </c>
      <c r="F17" s="59">
        <f t="shared" si="0"/>
        <v>98.37275361535941</v>
      </c>
      <c r="G17" s="59">
        <f t="shared" si="1"/>
        <v>98.37275361535941</v>
      </c>
      <c r="H17" s="4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</row>
    <row r="18" spans="1:249" s="55" customFormat="1" ht="23.25">
      <c r="A18" s="56" t="s">
        <v>91</v>
      </c>
      <c r="B18" s="57" t="s">
        <v>92</v>
      </c>
      <c r="C18" s="127">
        <v>20526836.5</v>
      </c>
      <c r="D18" s="128">
        <v>20526836.5</v>
      </c>
      <c r="E18" s="127">
        <v>20199505.86</v>
      </c>
      <c r="F18" s="59">
        <f t="shared" si="0"/>
        <v>98.40535271959709</v>
      </c>
      <c r="G18" s="59">
        <f t="shared" si="1"/>
        <v>98.40535271959709</v>
      </c>
      <c r="H18" s="4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</row>
    <row r="19" spans="1:249" s="55" customFormat="1" ht="23.25">
      <c r="A19" s="56" t="s">
        <v>93</v>
      </c>
      <c r="B19" s="57" t="s">
        <v>94</v>
      </c>
      <c r="C19" s="127">
        <v>1415525.22</v>
      </c>
      <c r="D19" s="128">
        <v>1415525.22</v>
      </c>
      <c r="E19" s="127">
        <v>1386148.56</v>
      </c>
      <c r="F19" s="59">
        <f t="shared" si="0"/>
        <v>97.92468127130932</v>
      </c>
      <c r="G19" s="59">
        <f t="shared" si="1"/>
        <v>97.92468127130932</v>
      </c>
      <c r="H19" s="4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</row>
    <row r="20" spans="1:249" s="55" customFormat="1" ht="23.25">
      <c r="A20" s="56" t="s">
        <v>95</v>
      </c>
      <c r="B20" s="57" t="s">
        <v>96</v>
      </c>
      <c r="C20" s="127">
        <v>1140000</v>
      </c>
      <c r="D20" s="128">
        <v>1140000</v>
      </c>
      <c r="E20" s="127">
        <v>1139990.3</v>
      </c>
      <c r="F20" s="59">
        <f t="shared" si="0"/>
        <v>99.99914912280701</v>
      </c>
      <c r="G20" s="59">
        <f t="shared" si="1"/>
        <v>99.99914912280701</v>
      </c>
      <c r="H20" s="4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</row>
    <row r="21" spans="1:249" s="55" customFormat="1" ht="22.5">
      <c r="A21" s="50" t="s">
        <v>97</v>
      </c>
      <c r="B21" s="51" t="s">
        <v>98</v>
      </c>
      <c r="C21" s="125">
        <f>SUM(C22:C55)</f>
        <v>199367060.28</v>
      </c>
      <c r="D21" s="126">
        <f>SUM(D22:D55)</f>
        <v>199367060.28</v>
      </c>
      <c r="E21" s="125">
        <f>SUM(E22:E55)</f>
        <v>197604310.06999996</v>
      </c>
      <c r="F21" s="53">
        <f t="shared" si="0"/>
        <v>99.11582675316356</v>
      </c>
      <c r="G21" s="53">
        <f t="shared" si="1"/>
        <v>99.11582675316356</v>
      </c>
      <c r="H21" s="42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</row>
    <row r="22" spans="1:249" s="55" customFormat="1" ht="51.75" customHeight="1">
      <c r="A22" s="56" t="s">
        <v>99</v>
      </c>
      <c r="B22" s="57" t="s">
        <v>100</v>
      </c>
      <c r="C22" s="127">
        <v>8579612.39</v>
      </c>
      <c r="D22" s="128">
        <v>8579612.39</v>
      </c>
      <c r="E22" s="127">
        <f>D22</f>
        <v>8579612.39</v>
      </c>
      <c r="F22" s="59">
        <f t="shared" si="0"/>
        <v>100</v>
      </c>
      <c r="G22" s="59">
        <f t="shared" si="1"/>
        <v>100</v>
      </c>
      <c r="H22" s="4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</row>
    <row r="23" spans="1:249" s="60" customFormat="1" ht="60.75">
      <c r="A23" s="56" t="s">
        <v>101</v>
      </c>
      <c r="B23" s="57" t="s">
        <v>102</v>
      </c>
      <c r="C23" s="127">
        <v>819151</v>
      </c>
      <c r="D23" s="128">
        <v>819151</v>
      </c>
      <c r="E23" s="127">
        <f>D23</f>
        <v>819151</v>
      </c>
      <c r="F23" s="59">
        <f t="shared" si="0"/>
        <v>100</v>
      </c>
      <c r="G23" s="59">
        <f t="shared" si="1"/>
        <v>100</v>
      </c>
      <c r="H23" s="4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</row>
    <row r="24" spans="1:249" s="60" customFormat="1" ht="60.75">
      <c r="A24" s="56" t="s">
        <v>103</v>
      </c>
      <c r="B24" s="57" t="s">
        <v>104</v>
      </c>
      <c r="C24" s="127">
        <v>922519.79</v>
      </c>
      <c r="D24" s="128">
        <v>922519.79</v>
      </c>
      <c r="E24" s="127">
        <f>D24</f>
        <v>922519.79</v>
      </c>
      <c r="F24" s="59">
        <f t="shared" si="0"/>
        <v>100</v>
      </c>
      <c r="G24" s="59">
        <f t="shared" si="1"/>
        <v>100</v>
      </c>
      <c r="H24" s="4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55" customFormat="1" ht="60.75">
      <c r="A25" s="56" t="s">
        <v>105</v>
      </c>
      <c r="B25" s="57" t="s">
        <v>106</v>
      </c>
      <c r="C25" s="127">
        <v>1763638.53</v>
      </c>
      <c r="D25" s="128">
        <v>1763638.53</v>
      </c>
      <c r="E25" s="127">
        <f>D25</f>
        <v>1763638.53</v>
      </c>
      <c r="F25" s="59">
        <f t="shared" si="0"/>
        <v>100</v>
      </c>
      <c r="G25" s="59">
        <f t="shared" si="1"/>
        <v>100</v>
      </c>
      <c r="H25" s="42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</row>
    <row r="26" spans="1:249" s="55" customFormat="1" ht="23.25">
      <c r="A26" s="56" t="s">
        <v>107</v>
      </c>
      <c r="B26" s="57" t="s">
        <v>108</v>
      </c>
      <c r="C26" s="127">
        <v>403508.96</v>
      </c>
      <c r="D26" s="128">
        <v>403508.96</v>
      </c>
      <c r="E26" s="127">
        <f>D26</f>
        <v>403508.96</v>
      </c>
      <c r="F26" s="59">
        <f t="shared" si="0"/>
        <v>100</v>
      </c>
      <c r="G26" s="59">
        <f t="shared" si="1"/>
        <v>100</v>
      </c>
      <c r="H26" s="42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</row>
    <row r="27" spans="1:249" s="55" customFormat="1" ht="23.25">
      <c r="A27" s="56" t="s">
        <v>109</v>
      </c>
      <c r="B27" s="57" t="s">
        <v>110</v>
      </c>
      <c r="C27" s="127">
        <v>108579355.33</v>
      </c>
      <c r="D27" s="128">
        <v>108579355.33</v>
      </c>
      <c r="E27" s="127">
        <v>108531302.13</v>
      </c>
      <c r="F27" s="59">
        <f t="shared" si="0"/>
        <v>99.95574370481944</v>
      </c>
      <c r="G27" s="59">
        <f t="shared" si="1"/>
        <v>99.95574370481944</v>
      </c>
      <c r="H27" s="42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</row>
    <row r="28" spans="1:249" s="55" customFormat="1" ht="60.75">
      <c r="A28" s="56" t="s">
        <v>111</v>
      </c>
      <c r="B28" s="57" t="s">
        <v>112</v>
      </c>
      <c r="C28" s="127">
        <v>365753.25</v>
      </c>
      <c r="D28" s="128">
        <v>365753.25</v>
      </c>
      <c r="E28" s="127">
        <v>362839.22</v>
      </c>
      <c r="F28" s="59">
        <f t="shared" si="0"/>
        <v>99.20327980680965</v>
      </c>
      <c r="G28" s="59">
        <f t="shared" si="1"/>
        <v>99.20327980680965</v>
      </c>
      <c r="H28" s="61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</row>
    <row r="29" spans="1:249" s="55" customFormat="1" ht="60.75">
      <c r="A29" s="56" t="s">
        <v>113</v>
      </c>
      <c r="B29" s="57" t="s">
        <v>114</v>
      </c>
      <c r="C29" s="127">
        <v>4309.18</v>
      </c>
      <c r="D29" s="128">
        <v>4309.18</v>
      </c>
      <c r="E29" s="127">
        <v>4275.46</v>
      </c>
      <c r="F29" s="59">
        <f t="shared" si="0"/>
        <v>99.2174845330202</v>
      </c>
      <c r="G29" s="59">
        <f t="shared" si="1"/>
        <v>99.2174845330202</v>
      </c>
      <c r="H29" s="42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</row>
    <row r="30" spans="1:249" s="55" customFormat="1" ht="60.75">
      <c r="A30" s="56" t="s">
        <v>115</v>
      </c>
      <c r="B30" s="57" t="s">
        <v>116</v>
      </c>
      <c r="C30" s="127">
        <v>156607.57</v>
      </c>
      <c r="D30" s="128">
        <v>156607.57</v>
      </c>
      <c r="E30" s="127">
        <v>154856.57</v>
      </c>
      <c r="F30" s="59">
        <f t="shared" si="0"/>
        <v>98.88191867098122</v>
      </c>
      <c r="G30" s="59">
        <f t="shared" si="1"/>
        <v>98.88191867098122</v>
      </c>
      <c r="H30" s="42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pans="1:249" s="55" customFormat="1" ht="40.5">
      <c r="A31" s="56" t="s">
        <v>117</v>
      </c>
      <c r="B31" s="57" t="s">
        <v>106</v>
      </c>
      <c r="C31" s="127">
        <v>54893.19</v>
      </c>
      <c r="D31" s="128">
        <v>54893.19</v>
      </c>
      <c r="E31" s="127">
        <v>54623.36</v>
      </c>
      <c r="F31" s="59">
        <f t="shared" si="0"/>
        <v>99.50844540096868</v>
      </c>
      <c r="G31" s="59">
        <f t="shared" si="1"/>
        <v>99.50844540096868</v>
      </c>
      <c r="H31" s="42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</row>
    <row r="32" spans="1:249" s="55" customFormat="1" ht="23.25">
      <c r="A32" s="56" t="s">
        <v>118</v>
      </c>
      <c r="B32" s="57" t="s">
        <v>119</v>
      </c>
      <c r="C32" s="127">
        <v>72607.42</v>
      </c>
      <c r="D32" s="128">
        <v>72607.42</v>
      </c>
      <c r="E32" s="127">
        <v>71985.15</v>
      </c>
      <c r="F32" s="59">
        <f t="shared" si="0"/>
        <v>99.1429663800201</v>
      </c>
      <c r="G32" s="59">
        <f t="shared" si="1"/>
        <v>99.1429663800201</v>
      </c>
      <c r="H32" s="42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</row>
    <row r="33" spans="1:249" s="55" customFormat="1" ht="40.5">
      <c r="A33" s="56" t="s">
        <v>120</v>
      </c>
      <c r="B33" s="57" t="s">
        <v>121</v>
      </c>
      <c r="C33" s="127">
        <v>6078449.39</v>
      </c>
      <c r="D33" s="128">
        <v>6078449.39</v>
      </c>
      <c r="E33" s="127">
        <v>6051531.37</v>
      </c>
      <c r="F33" s="59">
        <f t="shared" si="0"/>
        <v>99.55715646749837</v>
      </c>
      <c r="G33" s="59">
        <f t="shared" si="1"/>
        <v>99.55715646749837</v>
      </c>
      <c r="H33" s="42">
        <v>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</row>
    <row r="34" spans="1:249" s="55" customFormat="1" ht="23.25">
      <c r="A34" s="56" t="s">
        <v>122</v>
      </c>
      <c r="B34" s="57" t="s">
        <v>123</v>
      </c>
      <c r="C34" s="127">
        <v>485000</v>
      </c>
      <c r="D34" s="128">
        <v>485000</v>
      </c>
      <c r="E34" s="127">
        <v>386904.89</v>
      </c>
      <c r="F34" s="59">
        <f t="shared" si="0"/>
        <v>79.77420412371134</v>
      </c>
      <c r="G34" s="59">
        <f t="shared" si="1"/>
        <v>79.77420412371134</v>
      </c>
      <c r="H34" s="42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</row>
    <row r="35" spans="1:249" s="55" customFormat="1" ht="23.25">
      <c r="A35" s="56" t="s">
        <v>124</v>
      </c>
      <c r="B35" s="57" t="s">
        <v>125</v>
      </c>
      <c r="C35" s="127">
        <v>156000</v>
      </c>
      <c r="D35" s="128">
        <v>156000</v>
      </c>
      <c r="E35" s="127">
        <v>34814.24</v>
      </c>
      <c r="F35" s="59">
        <f t="shared" si="0"/>
        <v>22.316820512820513</v>
      </c>
      <c r="G35" s="59">
        <f t="shared" si="1"/>
        <v>22.316820512820513</v>
      </c>
      <c r="H35" s="42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</row>
    <row r="36" spans="1:249" s="55" customFormat="1" ht="23.25">
      <c r="A36" s="56" t="s">
        <v>126</v>
      </c>
      <c r="B36" s="57" t="s">
        <v>127</v>
      </c>
      <c r="C36" s="127">
        <v>24805039.64</v>
      </c>
      <c r="D36" s="128">
        <v>24805039.64</v>
      </c>
      <c r="E36" s="127">
        <v>24635633.59</v>
      </c>
      <c r="F36" s="59">
        <f t="shared" si="0"/>
        <v>99.31704987188643</v>
      </c>
      <c r="G36" s="59">
        <f t="shared" si="1"/>
        <v>99.31704987188643</v>
      </c>
      <c r="H36" s="42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</row>
    <row r="37" spans="1:249" s="55" customFormat="1" ht="23.25">
      <c r="A37" s="56" t="s">
        <v>128</v>
      </c>
      <c r="B37" s="57" t="s">
        <v>129</v>
      </c>
      <c r="C37" s="127">
        <v>3383600</v>
      </c>
      <c r="D37" s="128">
        <v>3383600</v>
      </c>
      <c r="E37" s="127">
        <v>3370705.2</v>
      </c>
      <c r="F37" s="59">
        <f t="shared" si="0"/>
        <v>99.61890294361037</v>
      </c>
      <c r="G37" s="59">
        <f t="shared" si="1"/>
        <v>99.61890294361037</v>
      </c>
      <c r="H37" s="42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</row>
    <row r="38" spans="1:249" s="55" customFormat="1" ht="23.25">
      <c r="A38" s="56" t="s">
        <v>130</v>
      </c>
      <c r="B38" s="57" t="s">
        <v>131</v>
      </c>
      <c r="C38" s="127">
        <v>9250000</v>
      </c>
      <c r="D38" s="128">
        <v>9250000</v>
      </c>
      <c r="E38" s="127">
        <v>8795972.32</v>
      </c>
      <c r="F38" s="59">
        <f t="shared" si="0"/>
        <v>95.09159264864864</v>
      </c>
      <c r="G38" s="59">
        <f t="shared" si="1"/>
        <v>95.09159264864864</v>
      </c>
      <c r="H38" s="42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</row>
    <row r="39" spans="1:249" s="55" customFormat="1" ht="23.25">
      <c r="A39" s="56" t="s">
        <v>132</v>
      </c>
      <c r="B39" s="57" t="s">
        <v>133</v>
      </c>
      <c r="C39" s="127">
        <v>360000</v>
      </c>
      <c r="D39" s="128">
        <v>360000</v>
      </c>
      <c r="E39" s="127">
        <v>189114.31</v>
      </c>
      <c r="F39" s="59">
        <f t="shared" si="0"/>
        <v>52.531752777777776</v>
      </c>
      <c r="G39" s="59">
        <f t="shared" si="1"/>
        <v>52.531752777777776</v>
      </c>
      <c r="H39" s="42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</row>
    <row r="40" spans="1:249" s="55" customFormat="1" ht="23.25">
      <c r="A40" s="56" t="s">
        <v>134</v>
      </c>
      <c r="B40" s="57" t="s">
        <v>135</v>
      </c>
      <c r="C40" s="127">
        <v>73000</v>
      </c>
      <c r="D40" s="128">
        <v>73000</v>
      </c>
      <c r="E40" s="127">
        <v>62188.3</v>
      </c>
      <c r="F40" s="59">
        <f t="shared" si="0"/>
        <v>85.18945205479453</v>
      </c>
      <c r="G40" s="59">
        <f t="shared" si="1"/>
        <v>85.18945205479453</v>
      </c>
      <c r="H40" s="42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</row>
    <row r="41" spans="1:249" s="55" customFormat="1" ht="23.25">
      <c r="A41" s="56" t="s">
        <v>136</v>
      </c>
      <c r="B41" s="57" t="s">
        <v>137</v>
      </c>
      <c r="C41" s="127">
        <v>12068000</v>
      </c>
      <c r="D41" s="128">
        <v>12068000</v>
      </c>
      <c r="E41" s="127">
        <v>11518820.63</v>
      </c>
      <c r="F41" s="59">
        <f t="shared" si="0"/>
        <v>95.44929259197879</v>
      </c>
      <c r="G41" s="59">
        <f t="shared" si="1"/>
        <v>95.44929259197879</v>
      </c>
      <c r="H41" s="42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</row>
    <row r="42" spans="1:249" s="55" customFormat="1" ht="23.25">
      <c r="A42" s="56" t="s">
        <v>138</v>
      </c>
      <c r="B42" s="57" t="s">
        <v>139</v>
      </c>
      <c r="C42" s="127">
        <v>11459360.36</v>
      </c>
      <c r="D42" s="128">
        <v>11459360.36</v>
      </c>
      <c r="E42" s="127">
        <v>11449655.53</v>
      </c>
      <c r="F42" s="59">
        <f t="shared" si="0"/>
        <v>99.91531089262298</v>
      </c>
      <c r="G42" s="59">
        <f t="shared" si="1"/>
        <v>99.91531089262298</v>
      </c>
      <c r="H42" s="42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</row>
    <row r="43" spans="1:249" s="55" customFormat="1" ht="23.25">
      <c r="A43" s="56" t="s">
        <v>140</v>
      </c>
      <c r="B43" s="57" t="s">
        <v>141</v>
      </c>
      <c r="C43" s="127">
        <v>422800</v>
      </c>
      <c r="D43" s="128">
        <v>422800</v>
      </c>
      <c r="E43" s="127">
        <v>422655.6</v>
      </c>
      <c r="F43" s="59">
        <f t="shared" si="0"/>
        <v>99.9658467360454</v>
      </c>
      <c r="G43" s="59">
        <f t="shared" si="1"/>
        <v>99.9658467360454</v>
      </c>
      <c r="H43" s="42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</row>
    <row r="44" spans="1:249" s="55" customFormat="1" ht="23.25">
      <c r="A44" s="56" t="s">
        <v>142</v>
      </c>
      <c r="B44" s="57" t="s">
        <v>143</v>
      </c>
      <c r="C44" s="127">
        <v>2478000</v>
      </c>
      <c r="D44" s="128">
        <v>2478000</v>
      </c>
      <c r="E44" s="127">
        <v>2468540.9</v>
      </c>
      <c r="F44" s="59">
        <f t="shared" si="0"/>
        <v>99.61827683615819</v>
      </c>
      <c r="G44" s="59">
        <f t="shared" si="1"/>
        <v>99.61827683615819</v>
      </c>
      <c r="H44" s="42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</row>
    <row r="45" spans="1:249" s="55" customFormat="1" ht="23.25">
      <c r="A45" s="56" t="s">
        <v>144</v>
      </c>
      <c r="B45" s="57" t="s">
        <v>145</v>
      </c>
      <c r="C45" s="127">
        <v>6000</v>
      </c>
      <c r="D45" s="128">
        <v>6000</v>
      </c>
      <c r="E45" s="127">
        <v>0</v>
      </c>
      <c r="F45" s="59">
        <f t="shared" si="0"/>
        <v>0</v>
      </c>
      <c r="G45" s="59">
        <f t="shared" si="1"/>
        <v>0</v>
      </c>
      <c r="H45" s="42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</row>
    <row r="46" spans="1:249" s="55" customFormat="1" ht="55.5" customHeight="1">
      <c r="A46" s="56" t="s">
        <v>146</v>
      </c>
      <c r="B46" s="57" t="s">
        <v>147</v>
      </c>
      <c r="C46" s="127">
        <v>5195254.28</v>
      </c>
      <c r="D46" s="128">
        <v>5195254.28</v>
      </c>
      <c r="E46" s="127">
        <v>5177028.26</v>
      </c>
      <c r="F46" s="59">
        <f t="shared" si="0"/>
        <v>99.64917944305124</v>
      </c>
      <c r="G46" s="59">
        <f t="shared" si="1"/>
        <v>99.64917944305124</v>
      </c>
      <c r="H46" s="42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</row>
    <row r="47" spans="1:249" s="55" customFormat="1" ht="23.25">
      <c r="A47" s="56" t="s">
        <v>148</v>
      </c>
      <c r="B47" s="57" t="s">
        <v>149</v>
      </c>
      <c r="C47" s="127">
        <v>49000</v>
      </c>
      <c r="D47" s="128">
        <v>49000</v>
      </c>
      <c r="E47" s="127">
        <v>48300</v>
      </c>
      <c r="F47" s="59">
        <f t="shared" si="0"/>
        <v>98.57142857142858</v>
      </c>
      <c r="G47" s="59">
        <f t="shared" si="1"/>
        <v>98.57142857142858</v>
      </c>
      <c r="H47" s="42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</row>
    <row r="48" spans="1:249" s="55" customFormat="1" ht="23.25">
      <c r="A48" s="56" t="s">
        <v>150</v>
      </c>
      <c r="B48" s="57" t="s">
        <v>151</v>
      </c>
      <c r="C48" s="127">
        <v>588600</v>
      </c>
      <c r="D48" s="128">
        <v>588600</v>
      </c>
      <c r="E48" s="127">
        <v>561093.79</v>
      </c>
      <c r="F48" s="59">
        <f t="shared" si="0"/>
        <v>95.32684165817193</v>
      </c>
      <c r="G48" s="59">
        <f t="shared" si="1"/>
        <v>95.32684165817193</v>
      </c>
      <c r="H48" s="42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</row>
    <row r="49" spans="1:249" s="55" customFormat="1" ht="36.75" customHeight="1">
      <c r="A49" s="56" t="s">
        <v>152</v>
      </c>
      <c r="B49" s="57" t="s">
        <v>153</v>
      </c>
      <c r="C49" s="127">
        <v>2200</v>
      </c>
      <c r="D49" s="128">
        <v>2200</v>
      </c>
      <c r="E49" s="127">
        <v>2184.75</v>
      </c>
      <c r="F49" s="59">
        <f t="shared" si="0"/>
        <v>99.30681818181817</v>
      </c>
      <c r="G49" s="59">
        <f t="shared" si="1"/>
        <v>99.30681818181817</v>
      </c>
      <c r="H49" s="42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</row>
    <row r="50" spans="1:249" s="55" customFormat="1" ht="23.25">
      <c r="A50" s="56" t="s">
        <v>154</v>
      </c>
      <c r="B50" s="57" t="s">
        <v>155</v>
      </c>
      <c r="C50" s="127">
        <v>600</v>
      </c>
      <c r="D50" s="128">
        <v>600</v>
      </c>
      <c r="E50" s="127">
        <v>300</v>
      </c>
      <c r="F50" s="59">
        <f t="shared" si="0"/>
        <v>50</v>
      </c>
      <c r="G50" s="59">
        <f t="shared" si="1"/>
        <v>50</v>
      </c>
      <c r="H50" s="42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</row>
    <row r="51" spans="1:249" s="55" customFormat="1" ht="23.25">
      <c r="A51" s="56" t="s">
        <v>156</v>
      </c>
      <c r="B51" s="57" t="s">
        <v>157</v>
      </c>
      <c r="C51" s="127">
        <v>5500</v>
      </c>
      <c r="D51" s="128">
        <v>5500</v>
      </c>
      <c r="E51" s="127">
        <v>4920</v>
      </c>
      <c r="F51" s="59">
        <f t="shared" si="0"/>
        <v>89.45454545454545</v>
      </c>
      <c r="G51" s="59">
        <f t="shared" si="1"/>
        <v>89.45454545454545</v>
      </c>
      <c r="H51" s="42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</row>
    <row r="52" spans="1:249" s="55" customFormat="1" ht="23.25">
      <c r="A52" s="56" t="s">
        <v>158</v>
      </c>
      <c r="B52" s="57" t="s">
        <v>159</v>
      </c>
      <c r="C52" s="127">
        <v>2700</v>
      </c>
      <c r="D52" s="128">
        <v>2700</v>
      </c>
      <c r="E52" s="127">
        <v>1400</v>
      </c>
      <c r="F52" s="59">
        <f t="shared" si="0"/>
        <v>51.85185185185185</v>
      </c>
      <c r="G52" s="59">
        <f t="shared" si="1"/>
        <v>51.85185185185185</v>
      </c>
      <c r="H52" s="42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</row>
    <row r="53" spans="1:249" s="55" customFormat="1" ht="54" customHeight="1">
      <c r="A53" s="56" t="s">
        <v>160</v>
      </c>
      <c r="B53" s="57" t="s">
        <v>161</v>
      </c>
      <c r="C53" s="127">
        <v>346000</v>
      </c>
      <c r="D53" s="128">
        <v>346000</v>
      </c>
      <c r="E53" s="127">
        <v>338652.96</v>
      </c>
      <c r="F53" s="59">
        <f t="shared" si="0"/>
        <v>97.87657803468208</v>
      </c>
      <c r="G53" s="59">
        <f t="shared" si="1"/>
        <v>97.87657803468208</v>
      </c>
      <c r="H53" s="42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</row>
    <row r="54" spans="1:249" s="55" customFormat="1" ht="23.25">
      <c r="A54" s="56" t="s">
        <v>162</v>
      </c>
      <c r="B54" s="57" t="s">
        <v>163</v>
      </c>
      <c r="C54" s="127">
        <v>218000</v>
      </c>
      <c r="D54" s="128">
        <v>218000</v>
      </c>
      <c r="E54" s="127">
        <v>217410.47</v>
      </c>
      <c r="F54" s="59">
        <f t="shared" si="0"/>
        <v>99.72957339449542</v>
      </c>
      <c r="G54" s="59">
        <f t="shared" si="1"/>
        <v>99.72957339449542</v>
      </c>
      <c r="H54" s="42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</row>
    <row r="55" spans="1:249" s="55" customFormat="1" ht="23.25">
      <c r="A55" s="56" t="s">
        <v>164</v>
      </c>
      <c r="B55" s="57" t="s">
        <v>165</v>
      </c>
      <c r="C55" s="127">
        <v>212000</v>
      </c>
      <c r="D55" s="128">
        <v>212000</v>
      </c>
      <c r="E55" s="127">
        <v>198170.4</v>
      </c>
      <c r="F55" s="59">
        <f t="shared" si="0"/>
        <v>93.4766037735849</v>
      </c>
      <c r="G55" s="59">
        <f t="shared" si="1"/>
        <v>93.4766037735849</v>
      </c>
      <c r="H55" s="42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</row>
    <row r="56" spans="1:7" ht="36" customHeight="1">
      <c r="A56" s="50" t="s">
        <v>166</v>
      </c>
      <c r="B56" s="51" t="s">
        <v>167</v>
      </c>
      <c r="C56" s="125">
        <f>SUM(C57:C62)</f>
        <v>5854210</v>
      </c>
      <c r="D56" s="126">
        <f>SUM(D57:D62)</f>
        <v>5854210</v>
      </c>
      <c r="E56" s="125">
        <f>SUM(E57:E62)</f>
        <v>5729110.329999999</v>
      </c>
      <c r="F56" s="53">
        <f t="shared" si="0"/>
        <v>97.86308195298766</v>
      </c>
      <c r="G56" s="53">
        <f t="shared" si="1"/>
        <v>97.86308195298766</v>
      </c>
    </row>
    <row r="57" spans="1:7" ht="23.25">
      <c r="A57" s="56" t="s">
        <v>168</v>
      </c>
      <c r="B57" s="57" t="s">
        <v>169</v>
      </c>
      <c r="C57" s="127">
        <v>70000</v>
      </c>
      <c r="D57" s="128">
        <v>70000</v>
      </c>
      <c r="E57" s="127">
        <v>69991.02</v>
      </c>
      <c r="F57" s="59">
        <f t="shared" si="0"/>
        <v>99.98717142857143</v>
      </c>
      <c r="G57" s="59">
        <f t="shared" si="1"/>
        <v>99.98717142857143</v>
      </c>
    </row>
    <row r="58" spans="1:249" s="55" customFormat="1" ht="19.5" customHeight="1">
      <c r="A58" s="56" t="s">
        <v>170</v>
      </c>
      <c r="B58" s="57" t="s">
        <v>171</v>
      </c>
      <c r="C58" s="127">
        <v>3555842.35</v>
      </c>
      <c r="D58" s="128">
        <v>3555842.35</v>
      </c>
      <c r="E58" s="127">
        <v>3432865.98</v>
      </c>
      <c r="F58" s="59">
        <f t="shared" si="0"/>
        <v>96.54156855407271</v>
      </c>
      <c r="G58" s="59">
        <f t="shared" si="1"/>
        <v>96.54156855407271</v>
      </c>
      <c r="H58" s="42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</row>
    <row r="59" spans="1:249" s="55" customFormat="1" ht="24.75" customHeight="1">
      <c r="A59" s="56" t="s">
        <v>172</v>
      </c>
      <c r="B59" s="57" t="s">
        <v>173</v>
      </c>
      <c r="C59" s="127">
        <v>6097</v>
      </c>
      <c r="D59" s="128">
        <v>6097</v>
      </c>
      <c r="E59" s="127">
        <v>5996.75</v>
      </c>
      <c r="F59" s="59">
        <f t="shared" si="0"/>
        <v>98.35574872888306</v>
      </c>
      <c r="G59" s="59">
        <f t="shared" si="1"/>
        <v>98.35574872888306</v>
      </c>
      <c r="H59" s="42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</row>
    <row r="60" spans="1:249" s="55" customFormat="1" ht="23.25">
      <c r="A60" s="56" t="s">
        <v>174</v>
      </c>
      <c r="B60" s="57" t="s">
        <v>175</v>
      </c>
      <c r="C60" s="127">
        <v>1094513.25</v>
      </c>
      <c r="D60" s="128">
        <v>1094513.25</v>
      </c>
      <c r="E60" s="127">
        <v>1094178.43</v>
      </c>
      <c r="F60" s="59">
        <f t="shared" si="0"/>
        <v>99.96940923282564</v>
      </c>
      <c r="G60" s="59">
        <f t="shared" si="1"/>
        <v>99.96940923282564</v>
      </c>
      <c r="H60" s="4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</row>
    <row r="61" spans="1:249" s="55" customFormat="1" ht="23.25">
      <c r="A61" s="56" t="s">
        <v>176</v>
      </c>
      <c r="B61" s="57" t="s">
        <v>177</v>
      </c>
      <c r="C61" s="127">
        <v>512667</v>
      </c>
      <c r="D61" s="128">
        <v>512667</v>
      </c>
      <c r="E61" s="127">
        <v>511097.77</v>
      </c>
      <c r="F61" s="59">
        <f t="shared" si="0"/>
        <v>99.69390852151592</v>
      </c>
      <c r="G61" s="59">
        <f t="shared" si="1"/>
        <v>99.69390852151592</v>
      </c>
      <c r="H61" s="42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</row>
    <row r="62" spans="1:249" s="55" customFormat="1" ht="23.25">
      <c r="A62" s="56" t="s">
        <v>178</v>
      </c>
      <c r="B62" s="57" t="s">
        <v>179</v>
      </c>
      <c r="C62" s="127">
        <v>615090.4</v>
      </c>
      <c r="D62" s="128">
        <v>615090.4</v>
      </c>
      <c r="E62" s="127">
        <v>614980.38</v>
      </c>
      <c r="F62" s="59">
        <f t="shared" si="0"/>
        <v>99.9821131983201</v>
      </c>
      <c r="G62" s="59">
        <f t="shared" si="1"/>
        <v>99.9821131983201</v>
      </c>
      <c r="H62" s="42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</row>
    <row r="63" spans="1:249" s="55" customFormat="1" ht="31.5" customHeight="1">
      <c r="A63" s="50" t="s">
        <v>180</v>
      </c>
      <c r="B63" s="51" t="s">
        <v>181</v>
      </c>
      <c r="C63" s="125">
        <f>SUM(C64:C66)</f>
        <v>1246925</v>
      </c>
      <c r="D63" s="126">
        <f>SUM(D64:D66)</f>
        <v>1246925</v>
      </c>
      <c r="E63" s="125">
        <f>SUM(E64:E66)</f>
        <v>1246310.9200000002</v>
      </c>
      <c r="F63" s="53">
        <f t="shared" si="0"/>
        <v>99.95075245102954</v>
      </c>
      <c r="G63" s="53">
        <f t="shared" si="1"/>
        <v>99.95075245102954</v>
      </c>
      <c r="H63" s="42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</row>
    <row r="64" spans="1:249" s="55" customFormat="1" ht="23.25">
      <c r="A64" s="56" t="s">
        <v>182</v>
      </c>
      <c r="B64" s="57" t="s">
        <v>183</v>
      </c>
      <c r="C64" s="127">
        <v>25700</v>
      </c>
      <c r="D64" s="128">
        <v>25700</v>
      </c>
      <c r="E64" s="127">
        <v>25090</v>
      </c>
      <c r="F64" s="59">
        <f t="shared" si="0"/>
        <v>97.62645914396887</v>
      </c>
      <c r="G64" s="59">
        <f t="shared" si="1"/>
        <v>97.62645914396887</v>
      </c>
      <c r="H64" s="42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</row>
    <row r="65" spans="1:249" s="55" customFormat="1" ht="23.25">
      <c r="A65" s="56" t="s">
        <v>184</v>
      </c>
      <c r="B65" s="57" t="s">
        <v>185</v>
      </c>
      <c r="C65" s="127">
        <v>1025825</v>
      </c>
      <c r="D65" s="128">
        <v>1025825</v>
      </c>
      <c r="E65" s="127">
        <v>1025822.64</v>
      </c>
      <c r="F65" s="59">
        <f t="shared" si="0"/>
        <v>99.99976994126679</v>
      </c>
      <c r="G65" s="59">
        <f t="shared" si="1"/>
        <v>99.99976994126679</v>
      </c>
      <c r="H65" s="42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</row>
    <row r="66" spans="1:249" s="55" customFormat="1" ht="23.25" customHeight="1">
      <c r="A66" s="56" t="s">
        <v>186</v>
      </c>
      <c r="B66" s="57" t="s">
        <v>187</v>
      </c>
      <c r="C66" s="127">
        <v>195400</v>
      </c>
      <c r="D66" s="128">
        <v>195400</v>
      </c>
      <c r="E66" s="127">
        <v>195398.28</v>
      </c>
      <c r="F66" s="59">
        <f t="shared" si="0"/>
        <v>99.99911975435005</v>
      </c>
      <c r="G66" s="59">
        <f t="shared" si="1"/>
        <v>99.99911975435005</v>
      </c>
      <c r="H66" s="42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</row>
    <row r="67" spans="1:249" s="55" customFormat="1" ht="32.25" customHeight="1">
      <c r="A67" s="50" t="s">
        <v>188</v>
      </c>
      <c r="B67" s="51" t="s">
        <v>189</v>
      </c>
      <c r="C67" s="125">
        <f>C68</f>
        <v>65000</v>
      </c>
      <c r="D67" s="126">
        <f>D68</f>
        <v>65000</v>
      </c>
      <c r="E67" s="125">
        <f>E68</f>
        <v>59641.03</v>
      </c>
      <c r="F67" s="53">
        <f t="shared" si="0"/>
        <v>91.75543076923077</v>
      </c>
      <c r="G67" s="53">
        <f t="shared" si="1"/>
        <v>91.75543076923077</v>
      </c>
      <c r="H67" s="42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</row>
    <row r="68" spans="1:249" s="55" customFormat="1" ht="23.25">
      <c r="A68" s="64" t="s">
        <v>190</v>
      </c>
      <c r="B68" s="57" t="s">
        <v>191</v>
      </c>
      <c r="C68" s="127">
        <v>65000</v>
      </c>
      <c r="D68" s="128">
        <v>65000</v>
      </c>
      <c r="E68" s="127">
        <v>59641.03</v>
      </c>
      <c r="F68" s="59">
        <f t="shared" si="0"/>
        <v>91.75543076923077</v>
      </c>
      <c r="G68" s="59">
        <f t="shared" si="1"/>
        <v>91.75543076923077</v>
      </c>
      <c r="H68" s="42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</row>
    <row r="69" spans="1:249" s="55" customFormat="1" ht="22.5">
      <c r="A69" s="65">
        <v>6300</v>
      </c>
      <c r="B69" s="66" t="s">
        <v>224</v>
      </c>
      <c r="C69" s="125">
        <f>C70</f>
        <v>35000</v>
      </c>
      <c r="D69" s="126">
        <f>D70</f>
        <v>35000</v>
      </c>
      <c r="E69" s="125">
        <f>E70</f>
        <v>35000</v>
      </c>
      <c r="F69" s="53">
        <v>0</v>
      </c>
      <c r="G69" s="53">
        <f>SUM(E69/D69*100)</f>
        <v>100</v>
      </c>
      <c r="H69" s="67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</row>
    <row r="70" spans="1:249" s="55" customFormat="1" ht="23.25">
      <c r="A70" s="64">
        <v>6430</v>
      </c>
      <c r="B70" s="68" t="s">
        <v>244</v>
      </c>
      <c r="C70" s="127">
        <v>35000</v>
      </c>
      <c r="D70" s="128">
        <v>35000</v>
      </c>
      <c r="E70" s="127">
        <v>35000</v>
      </c>
      <c r="F70" s="59">
        <v>0</v>
      </c>
      <c r="G70" s="59">
        <f>SUM(E70/D70*100)</f>
        <v>100</v>
      </c>
      <c r="H70" s="42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</row>
    <row r="71" spans="1:7" ht="22.5">
      <c r="A71" s="50" t="s">
        <v>192</v>
      </c>
      <c r="B71" s="51" t="s">
        <v>193</v>
      </c>
      <c r="C71" s="125">
        <f>C72</f>
        <v>10000</v>
      </c>
      <c r="D71" s="126">
        <f>D72</f>
        <v>10000</v>
      </c>
      <c r="E71" s="125">
        <f>E72</f>
        <v>10000</v>
      </c>
      <c r="F71" s="53">
        <f aca="true" t="shared" si="2" ref="F71:F90">SUM(E71/C71*100)</f>
        <v>100</v>
      </c>
      <c r="G71" s="53">
        <f aca="true" t="shared" si="3" ref="G71:G118">SUM(E71/D71*100)</f>
        <v>100</v>
      </c>
    </row>
    <row r="72" spans="1:7" ht="23.25">
      <c r="A72" s="56" t="s">
        <v>194</v>
      </c>
      <c r="B72" s="57" t="s">
        <v>195</v>
      </c>
      <c r="C72" s="127">
        <v>10000</v>
      </c>
      <c r="D72" s="128">
        <v>10000</v>
      </c>
      <c r="E72" s="127">
        <v>10000</v>
      </c>
      <c r="F72" s="59">
        <f t="shared" si="2"/>
        <v>100</v>
      </c>
      <c r="G72" s="59">
        <f t="shared" si="3"/>
        <v>100</v>
      </c>
    </row>
    <row r="73" spans="1:7" ht="22.5">
      <c r="A73" s="50" t="s">
        <v>196</v>
      </c>
      <c r="B73" s="51" t="s">
        <v>197</v>
      </c>
      <c r="C73" s="52">
        <f>C74</f>
        <v>0</v>
      </c>
      <c r="D73" s="115">
        <f>D74</f>
        <v>0</v>
      </c>
      <c r="E73" s="52">
        <v>0</v>
      </c>
      <c r="F73" s="53">
        <v>0</v>
      </c>
      <c r="G73" s="53" t="e">
        <f t="shared" si="3"/>
        <v>#DIV/0!</v>
      </c>
    </row>
    <row r="74" spans="1:249" s="55" customFormat="1" ht="23.25">
      <c r="A74" s="56" t="s">
        <v>198</v>
      </c>
      <c r="B74" s="57" t="s">
        <v>199</v>
      </c>
      <c r="C74" s="58">
        <v>0</v>
      </c>
      <c r="D74" s="116">
        <v>0</v>
      </c>
      <c r="E74" s="58">
        <v>0</v>
      </c>
      <c r="F74" s="59">
        <v>0</v>
      </c>
      <c r="G74" s="59" t="e">
        <f t="shared" si="3"/>
        <v>#DIV/0!</v>
      </c>
      <c r="H74" s="67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</row>
    <row r="75" spans="1:7" ht="32.25" customHeight="1">
      <c r="A75" s="50" t="s">
        <v>200</v>
      </c>
      <c r="B75" s="51" t="s">
        <v>201</v>
      </c>
      <c r="C75" s="125">
        <f>SUM(C76:C77)</f>
        <v>221150.9</v>
      </c>
      <c r="D75" s="126">
        <f>SUM(D76:D77)</f>
        <v>221150.9</v>
      </c>
      <c r="E75" s="125">
        <f>SUM(E76:E77)</f>
        <v>218295.46</v>
      </c>
      <c r="F75" s="53">
        <f t="shared" si="2"/>
        <v>98.70882732107353</v>
      </c>
      <c r="G75" s="53">
        <f t="shared" si="3"/>
        <v>98.70882732107353</v>
      </c>
    </row>
    <row r="76" spans="1:249" s="55" customFormat="1" ht="23.25">
      <c r="A76" s="56" t="s">
        <v>202</v>
      </c>
      <c r="B76" s="57" t="s">
        <v>203</v>
      </c>
      <c r="C76" s="127">
        <v>106150.9</v>
      </c>
      <c r="D76" s="128">
        <v>106150.9</v>
      </c>
      <c r="E76" s="127">
        <v>106150.9</v>
      </c>
      <c r="F76" s="59">
        <f t="shared" si="2"/>
        <v>100</v>
      </c>
      <c r="G76" s="59">
        <f t="shared" si="3"/>
        <v>100</v>
      </c>
      <c r="H76" s="42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</row>
    <row r="77" spans="1:249" s="55" customFormat="1" ht="23.25">
      <c r="A77" s="64">
        <v>7830</v>
      </c>
      <c r="B77" s="57" t="s">
        <v>242</v>
      </c>
      <c r="C77" s="127">
        <v>115000</v>
      </c>
      <c r="D77" s="128">
        <v>115000</v>
      </c>
      <c r="E77" s="127">
        <v>112144.56</v>
      </c>
      <c r="F77" s="59">
        <f t="shared" si="2"/>
        <v>97.51700869565218</v>
      </c>
      <c r="G77" s="59">
        <f t="shared" si="3"/>
        <v>97.51700869565218</v>
      </c>
      <c r="H77" s="42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</row>
    <row r="78" spans="1:249" s="55" customFormat="1" ht="22.5">
      <c r="A78" s="50" t="s">
        <v>204</v>
      </c>
      <c r="B78" s="51" t="s">
        <v>205</v>
      </c>
      <c r="C78" s="125">
        <f>SUM(C79:C87)</f>
        <v>15810469</v>
      </c>
      <c r="D78" s="126">
        <f>SUM(D79:D87)</f>
        <v>15810469</v>
      </c>
      <c r="E78" s="125">
        <f>SUM(E79:E87)</f>
        <v>15513670.65</v>
      </c>
      <c r="F78" s="53">
        <f t="shared" si="2"/>
        <v>98.12277327130523</v>
      </c>
      <c r="G78" s="53">
        <f t="shared" si="3"/>
        <v>98.12277327130523</v>
      </c>
      <c r="H78" s="42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</row>
    <row r="79" spans="1:249" s="55" customFormat="1" ht="30.75" customHeight="1">
      <c r="A79" s="56" t="s">
        <v>206</v>
      </c>
      <c r="B79" s="57" t="s">
        <v>207</v>
      </c>
      <c r="C79" s="127">
        <v>50000</v>
      </c>
      <c r="D79" s="128">
        <v>50000</v>
      </c>
      <c r="E79" s="127">
        <v>0</v>
      </c>
      <c r="F79" s="59">
        <f t="shared" si="2"/>
        <v>0</v>
      </c>
      <c r="G79" s="59">
        <f t="shared" si="3"/>
        <v>0</v>
      </c>
      <c r="H79" s="42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</row>
    <row r="80" spans="1:249" s="55" customFormat="1" ht="36" customHeight="1">
      <c r="A80" s="56" t="s">
        <v>208</v>
      </c>
      <c r="B80" s="57" t="s">
        <v>209</v>
      </c>
      <c r="C80" s="127">
        <v>4100</v>
      </c>
      <c r="D80" s="128">
        <v>4100</v>
      </c>
      <c r="E80" s="127">
        <v>4100</v>
      </c>
      <c r="F80" s="59">
        <f t="shared" si="2"/>
        <v>100</v>
      </c>
      <c r="G80" s="59">
        <f t="shared" si="3"/>
        <v>100</v>
      </c>
      <c r="H80" s="42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</row>
    <row r="81" spans="1:249" s="55" customFormat="1" ht="40.5">
      <c r="A81" s="56" t="s">
        <v>210</v>
      </c>
      <c r="B81" s="57" t="s">
        <v>211</v>
      </c>
      <c r="C81" s="127">
        <v>763100</v>
      </c>
      <c r="D81" s="128">
        <v>763100</v>
      </c>
      <c r="E81" s="127">
        <v>763100</v>
      </c>
      <c r="F81" s="59">
        <f t="shared" si="2"/>
        <v>100</v>
      </c>
      <c r="G81" s="59">
        <f t="shared" si="3"/>
        <v>100</v>
      </c>
      <c r="H81" s="42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</row>
    <row r="82" spans="1:249" s="55" customFormat="1" ht="46.5" customHeight="1">
      <c r="A82" s="64">
        <v>8440</v>
      </c>
      <c r="B82" s="57" t="s">
        <v>52</v>
      </c>
      <c r="C82" s="127">
        <v>2341000</v>
      </c>
      <c r="D82" s="128">
        <v>2341000</v>
      </c>
      <c r="E82" s="127">
        <v>2341000</v>
      </c>
      <c r="F82" s="59">
        <f t="shared" si="2"/>
        <v>100</v>
      </c>
      <c r="G82" s="59">
        <f t="shared" si="3"/>
        <v>100</v>
      </c>
      <c r="H82" s="42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</row>
    <row r="83" spans="1:249" s="55" customFormat="1" ht="40.5">
      <c r="A83" s="56" t="s">
        <v>212</v>
      </c>
      <c r="B83" s="57" t="s">
        <v>55</v>
      </c>
      <c r="C83" s="127">
        <v>456100</v>
      </c>
      <c r="D83" s="128">
        <v>456100</v>
      </c>
      <c r="E83" s="127">
        <v>451858.79</v>
      </c>
      <c r="F83" s="59">
        <f t="shared" si="2"/>
        <v>99.0701140100855</v>
      </c>
      <c r="G83" s="59">
        <f t="shared" si="3"/>
        <v>99.0701140100855</v>
      </c>
      <c r="H83" s="42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</row>
    <row r="84" spans="1:7" ht="23.25">
      <c r="A84" s="56" t="s">
        <v>213</v>
      </c>
      <c r="B84" s="57" t="s">
        <v>214</v>
      </c>
      <c r="C84" s="127">
        <v>372000</v>
      </c>
      <c r="D84" s="128">
        <v>372000</v>
      </c>
      <c r="E84" s="127">
        <v>342096.8</v>
      </c>
      <c r="F84" s="59">
        <f t="shared" si="2"/>
        <v>91.96150537634409</v>
      </c>
      <c r="G84" s="59">
        <f t="shared" si="3"/>
        <v>91.96150537634409</v>
      </c>
    </row>
    <row r="85" spans="1:7" ht="36" customHeight="1">
      <c r="A85" s="64">
        <v>8610</v>
      </c>
      <c r="B85" s="57" t="s">
        <v>241</v>
      </c>
      <c r="C85" s="127">
        <v>866868</v>
      </c>
      <c r="D85" s="128">
        <v>866868</v>
      </c>
      <c r="E85" s="127">
        <v>866868</v>
      </c>
      <c r="F85" s="59">
        <f t="shared" si="2"/>
        <v>100</v>
      </c>
      <c r="G85" s="59">
        <f t="shared" si="3"/>
        <v>100</v>
      </c>
    </row>
    <row r="86" spans="1:9" ht="23.25">
      <c r="A86" s="56" t="s">
        <v>215</v>
      </c>
      <c r="B86" s="57" t="s">
        <v>216</v>
      </c>
      <c r="C86" s="127">
        <v>10857218</v>
      </c>
      <c r="D86" s="128">
        <v>10857218</v>
      </c>
      <c r="E86" s="127">
        <v>10649566.25</v>
      </c>
      <c r="F86" s="59">
        <f t="shared" si="2"/>
        <v>98.0874313290937</v>
      </c>
      <c r="G86" s="59">
        <f t="shared" si="3"/>
        <v>98.0874313290937</v>
      </c>
      <c r="I86" s="69" t="e">
        <f>E84+#REF!</f>
        <v>#REF!</v>
      </c>
    </row>
    <row r="87" spans="1:249" s="55" customFormat="1" ht="23.25">
      <c r="A87" s="56" t="s">
        <v>217</v>
      </c>
      <c r="B87" s="57" t="s">
        <v>13</v>
      </c>
      <c r="C87" s="127">
        <v>100083</v>
      </c>
      <c r="D87" s="128">
        <v>100083</v>
      </c>
      <c r="E87" s="127">
        <v>95080.81</v>
      </c>
      <c r="F87" s="59">
        <f t="shared" si="2"/>
        <v>95.00195837454912</v>
      </c>
      <c r="G87" s="59">
        <f t="shared" si="3"/>
        <v>95.00195837454912</v>
      </c>
      <c r="H87" s="42"/>
      <c r="I87" s="54"/>
      <c r="J87" s="70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</row>
    <row r="88" spans="1:249" s="55" customFormat="1" ht="22.5" customHeight="1">
      <c r="A88" s="50" t="s">
        <v>218</v>
      </c>
      <c r="B88" s="51" t="s">
        <v>219</v>
      </c>
      <c r="C88" s="125">
        <f>C4+C6+C16+C21+C56+C63+C67+C71+C73+C75+C78+C69</f>
        <v>395077267.25</v>
      </c>
      <c r="D88" s="126">
        <f>D4+D6+D16+D21+D56+D63+D67+D71+D73+D75+D78+D69</f>
        <v>395077267.25</v>
      </c>
      <c r="E88" s="125">
        <f>E4+E6+E16+E21+E56+E63+E67+E71+E73+E75+E78+E69+0.045</f>
        <v>385470926.0749999</v>
      </c>
      <c r="F88" s="53">
        <f t="shared" si="2"/>
        <v>97.5684905279753</v>
      </c>
      <c r="G88" s="53">
        <f t="shared" si="3"/>
        <v>97.5684905279753</v>
      </c>
      <c r="H88" s="42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</row>
    <row r="89" spans="1:10" ht="24.75" customHeight="1">
      <c r="A89" s="71"/>
      <c r="B89" s="72" t="s">
        <v>220</v>
      </c>
      <c r="C89" s="129">
        <f>C90</f>
        <v>130000</v>
      </c>
      <c r="D89" s="130">
        <f>D90</f>
        <v>130000</v>
      </c>
      <c r="E89" s="129">
        <f>E90</f>
        <v>130000</v>
      </c>
      <c r="F89" s="53">
        <f t="shared" si="2"/>
        <v>100</v>
      </c>
      <c r="G89" s="53">
        <f t="shared" si="3"/>
        <v>100</v>
      </c>
      <c r="I89" s="73" t="e">
        <f>112724026.12-#REF!</f>
        <v>#REF!</v>
      </c>
      <c r="J89" s="74" t="e">
        <f>#REF!+D90-'[1]1 Доходи'!#REF!</f>
        <v>#REF!</v>
      </c>
    </row>
    <row r="90" spans="1:249" s="55" customFormat="1" ht="27.75" customHeight="1">
      <c r="A90" s="56" t="s">
        <v>221</v>
      </c>
      <c r="B90" s="57" t="s">
        <v>222</v>
      </c>
      <c r="C90" s="131">
        <v>130000</v>
      </c>
      <c r="D90" s="132">
        <v>130000</v>
      </c>
      <c r="E90" s="131">
        <v>130000</v>
      </c>
      <c r="F90" s="59">
        <f t="shared" si="2"/>
        <v>100</v>
      </c>
      <c r="G90" s="59">
        <f t="shared" si="3"/>
        <v>100</v>
      </c>
      <c r="H90" s="67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</row>
    <row r="91" spans="1:7" ht="18" customHeight="1">
      <c r="A91" s="152" t="s">
        <v>1</v>
      </c>
      <c r="B91" s="152"/>
      <c r="C91" s="152"/>
      <c r="D91" s="152"/>
      <c r="E91" s="152"/>
      <c r="F91" s="152"/>
      <c r="G91" s="152"/>
    </row>
    <row r="92" spans="1:7" ht="22.5">
      <c r="A92" s="50" t="s">
        <v>63</v>
      </c>
      <c r="B92" s="51" t="s">
        <v>64</v>
      </c>
      <c r="C92" s="76">
        <f>C93</f>
        <v>69500</v>
      </c>
      <c r="D92" s="133">
        <f>D93</f>
        <v>69500</v>
      </c>
      <c r="E92" s="76">
        <f>E93</f>
        <v>74209.33</v>
      </c>
      <c r="F92" s="53">
        <f>SUM(E92/C92*100)</f>
        <v>106.7760143884892</v>
      </c>
      <c r="G92" s="53">
        <f t="shared" si="3"/>
        <v>106.7760143884892</v>
      </c>
    </row>
    <row r="93" spans="1:7" ht="40.5">
      <c r="A93" s="56" t="s">
        <v>65</v>
      </c>
      <c r="B93" s="57" t="s">
        <v>66</v>
      </c>
      <c r="C93" s="75">
        <v>69500</v>
      </c>
      <c r="D93" s="134">
        <v>69500</v>
      </c>
      <c r="E93" s="75">
        <v>74209.33</v>
      </c>
      <c r="F93" s="59">
        <f aca="true" t="shared" si="4" ref="F93:F121">SUM(E93/C93*100)</f>
        <v>106.7760143884892</v>
      </c>
      <c r="G93" s="59">
        <f t="shared" si="3"/>
        <v>106.7760143884892</v>
      </c>
    </row>
    <row r="94" spans="1:7" ht="22.5">
      <c r="A94" s="50" t="s">
        <v>67</v>
      </c>
      <c r="B94" s="51" t="s">
        <v>68</v>
      </c>
      <c r="C94" s="76">
        <f>C95+C96</f>
        <v>4144296</v>
      </c>
      <c r="D94" s="133">
        <f>D95+D96</f>
        <v>4144296</v>
      </c>
      <c r="E94" s="76">
        <f>E95+E96</f>
        <v>5152451.54</v>
      </c>
      <c r="F94" s="53">
        <f t="shared" si="4"/>
        <v>124.32634010698078</v>
      </c>
      <c r="G94" s="53">
        <f t="shared" si="3"/>
        <v>124.32634010698078</v>
      </c>
    </row>
    <row r="95" spans="1:7" ht="40.5">
      <c r="A95" s="56" t="s">
        <v>69</v>
      </c>
      <c r="B95" s="57" t="s">
        <v>70</v>
      </c>
      <c r="C95" s="75">
        <v>4136141</v>
      </c>
      <c r="D95" s="134">
        <v>4136141</v>
      </c>
      <c r="E95" s="75">
        <v>5144541.5</v>
      </c>
      <c r="F95" s="59">
        <f t="shared" si="4"/>
        <v>124.3802254323535</v>
      </c>
      <c r="G95" s="59">
        <f t="shared" si="3"/>
        <v>124.3802254323535</v>
      </c>
    </row>
    <row r="96" spans="1:7" ht="23.25">
      <c r="A96" s="64">
        <v>1090</v>
      </c>
      <c r="B96" s="57" t="s">
        <v>74</v>
      </c>
      <c r="C96" s="75">
        <v>8155</v>
      </c>
      <c r="D96" s="134">
        <v>8155</v>
      </c>
      <c r="E96" s="75">
        <v>7910.04</v>
      </c>
      <c r="F96" s="59">
        <v>0</v>
      </c>
      <c r="G96" s="59">
        <f t="shared" si="3"/>
        <v>96.99619865113426</v>
      </c>
    </row>
    <row r="97" spans="1:7" ht="22.5">
      <c r="A97" s="50" t="s">
        <v>87</v>
      </c>
      <c r="B97" s="51" t="s">
        <v>88</v>
      </c>
      <c r="C97" s="76">
        <f>SUM(C98:C99)</f>
        <v>3050684.27</v>
      </c>
      <c r="D97" s="133">
        <f>SUM(D98:D99)</f>
        <v>3050684.27</v>
      </c>
      <c r="E97" s="76">
        <f>SUM(E98:E99)</f>
        <v>3472285.77</v>
      </c>
      <c r="F97" s="53">
        <f t="shared" si="4"/>
        <v>113.81989949422069</v>
      </c>
      <c r="G97" s="53">
        <f t="shared" si="3"/>
        <v>113.81989949422069</v>
      </c>
    </row>
    <row r="98" spans="1:7" ht="23.25">
      <c r="A98" s="56" t="s">
        <v>89</v>
      </c>
      <c r="B98" s="57" t="s">
        <v>90</v>
      </c>
      <c r="C98" s="75">
        <v>2685929.27</v>
      </c>
      <c r="D98" s="134">
        <v>2685929.27</v>
      </c>
      <c r="E98" s="75">
        <v>3049595.16</v>
      </c>
      <c r="F98" s="59">
        <f t="shared" si="4"/>
        <v>113.53966740903792</v>
      </c>
      <c r="G98" s="59">
        <f t="shared" si="3"/>
        <v>113.53966740903792</v>
      </c>
    </row>
    <row r="99" spans="1:7" ht="23.25">
      <c r="A99" s="56" t="s">
        <v>91</v>
      </c>
      <c r="B99" s="57" t="s">
        <v>92</v>
      </c>
      <c r="C99" s="75">
        <v>364755</v>
      </c>
      <c r="D99" s="134">
        <v>364755</v>
      </c>
      <c r="E99" s="75">
        <v>422690.61</v>
      </c>
      <c r="F99" s="59">
        <f t="shared" si="4"/>
        <v>115.88343134432702</v>
      </c>
      <c r="G99" s="59">
        <f t="shared" si="3"/>
        <v>115.88343134432702</v>
      </c>
    </row>
    <row r="100" spans="1:7" ht="22.5">
      <c r="A100" s="50" t="s">
        <v>97</v>
      </c>
      <c r="B100" s="51" t="s">
        <v>98</v>
      </c>
      <c r="C100" s="76">
        <f>C101</f>
        <v>100000</v>
      </c>
      <c r="D100" s="133">
        <f>D101</f>
        <v>100000</v>
      </c>
      <c r="E100" s="76">
        <f>E101</f>
        <v>60672.69</v>
      </c>
      <c r="F100" s="53">
        <f t="shared" si="4"/>
        <v>60.67269000000001</v>
      </c>
      <c r="G100" s="53">
        <f t="shared" si="3"/>
        <v>60.67269000000001</v>
      </c>
    </row>
    <row r="101" spans="1:7" ht="40.5">
      <c r="A101" s="56" t="s">
        <v>146</v>
      </c>
      <c r="B101" s="57" t="s">
        <v>147</v>
      </c>
      <c r="C101" s="75">
        <v>100000</v>
      </c>
      <c r="D101" s="134">
        <v>100000</v>
      </c>
      <c r="E101" s="75">
        <v>60672.69</v>
      </c>
      <c r="F101" s="59">
        <f t="shared" si="4"/>
        <v>60.67269000000001</v>
      </c>
      <c r="G101" s="59">
        <f t="shared" si="3"/>
        <v>60.67269000000001</v>
      </c>
    </row>
    <row r="102" spans="1:7" ht="22.5">
      <c r="A102" s="50" t="s">
        <v>166</v>
      </c>
      <c r="B102" s="51" t="s">
        <v>167</v>
      </c>
      <c r="C102" s="76">
        <f>SUM(C103:C106)</f>
        <v>84700</v>
      </c>
      <c r="D102" s="133">
        <f>SUM(D103:D106)</f>
        <v>84700</v>
      </c>
      <c r="E102" s="76">
        <f>SUM(E103:E106)</f>
        <v>27402.3</v>
      </c>
      <c r="F102" s="53">
        <f t="shared" si="4"/>
        <v>32.352184179456906</v>
      </c>
      <c r="G102" s="53">
        <f t="shared" si="3"/>
        <v>32.352184179456906</v>
      </c>
    </row>
    <row r="103" spans="1:7" ht="23.25">
      <c r="A103" s="56" t="s">
        <v>170</v>
      </c>
      <c r="B103" s="57" t="s">
        <v>171</v>
      </c>
      <c r="C103" s="75">
        <v>10000</v>
      </c>
      <c r="D103" s="134">
        <v>10000</v>
      </c>
      <c r="E103" s="75">
        <v>6554.9</v>
      </c>
      <c r="F103" s="59">
        <f t="shared" si="4"/>
        <v>65.549</v>
      </c>
      <c r="G103" s="59">
        <f t="shared" si="3"/>
        <v>65.549</v>
      </c>
    </row>
    <row r="104" spans="1:7" ht="23.25">
      <c r="A104" s="56" t="s">
        <v>174</v>
      </c>
      <c r="B104" s="57" t="s">
        <v>175</v>
      </c>
      <c r="C104" s="75">
        <v>14750</v>
      </c>
      <c r="D104" s="134">
        <v>14750</v>
      </c>
      <c r="E104" s="75">
        <v>3843.4</v>
      </c>
      <c r="F104" s="59">
        <f t="shared" si="4"/>
        <v>26.056949152542373</v>
      </c>
      <c r="G104" s="59">
        <f t="shared" si="3"/>
        <v>26.056949152542373</v>
      </c>
    </row>
    <row r="105" spans="1:7" ht="23.25">
      <c r="A105" s="56" t="s">
        <v>176</v>
      </c>
      <c r="B105" s="57" t="s">
        <v>177</v>
      </c>
      <c r="C105" s="127">
        <v>43950</v>
      </c>
      <c r="D105" s="128">
        <v>43950</v>
      </c>
      <c r="E105" s="127">
        <v>1004</v>
      </c>
      <c r="F105" s="59">
        <f t="shared" si="4"/>
        <v>2.284414106939704</v>
      </c>
      <c r="G105" s="59">
        <f t="shared" si="3"/>
        <v>2.284414106939704</v>
      </c>
    </row>
    <row r="106" spans="1:7" ht="23.25">
      <c r="A106" s="108" t="s">
        <v>178</v>
      </c>
      <c r="B106" s="109" t="s">
        <v>179</v>
      </c>
      <c r="C106" s="127">
        <v>16000</v>
      </c>
      <c r="D106" s="128">
        <v>16000</v>
      </c>
      <c r="E106" s="127">
        <v>16000</v>
      </c>
      <c r="F106" s="59">
        <f t="shared" si="4"/>
        <v>100</v>
      </c>
      <c r="G106" s="59">
        <f t="shared" si="3"/>
        <v>100</v>
      </c>
    </row>
    <row r="107" spans="1:249" s="55" customFormat="1" ht="23.25">
      <c r="A107" s="112">
        <v>6000</v>
      </c>
      <c r="B107" s="113" t="s">
        <v>189</v>
      </c>
      <c r="C107" s="125">
        <f>C108</f>
        <v>6980</v>
      </c>
      <c r="D107" s="126">
        <f>D108</f>
        <v>6980</v>
      </c>
      <c r="E107" s="125">
        <v>0</v>
      </c>
      <c r="F107" s="59">
        <f t="shared" si="4"/>
        <v>0</v>
      </c>
      <c r="G107" s="53"/>
      <c r="H107" s="67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</row>
    <row r="108" spans="1:7" ht="60.75">
      <c r="A108" s="110">
        <v>6150</v>
      </c>
      <c r="B108" s="111" t="s">
        <v>255</v>
      </c>
      <c r="C108" s="127">
        <v>6980</v>
      </c>
      <c r="D108" s="128">
        <v>6980</v>
      </c>
      <c r="E108" s="127">
        <v>0</v>
      </c>
      <c r="F108" s="59">
        <f t="shared" si="4"/>
        <v>0</v>
      </c>
      <c r="G108" s="59"/>
    </row>
    <row r="109" spans="1:7" ht="22.5">
      <c r="A109" s="50" t="s">
        <v>223</v>
      </c>
      <c r="B109" s="51" t="s">
        <v>224</v>
      </c>
      <c r="C109" s="76">
        <f>C110+C111</f>
        <v>5366748</v>
      </c>
      <c r="D109" s="133">
        <f>D110+D111</f>
        <v>5366748</v>
      </c>
      <c r="E109" s="76">
        <f>E110+E111</f>
        <v>3289350.34</v>
      </c>
      <c r="F109" s="53">
        <f t="shared" si="4"/>
        <v>61.291313473261646</v>
      </c>
      <c r="G109" s="53">
        <f t="shared" si="3"/>
        <v>61.291313473261646</v>
      </c>
    </row>
    <row r="110" spans="1:7" ht="23.25">
      <c r="A110" s="56" t="s">
        <v>225</v>
      </c>
      <c r="B110" s="57" t="s">
        <v>226</v>
      </c>
      <c r="C110" s="75">
        <v>443518</v>
      </c>
      <c r="D110" s="134">
        <v>443518</v>
      </c>
      <c r="E110" s="75">
        <v>378975</v>
      </c>
      <c r="F110" s="59">
        <f t="shared" si="4"/>
        <v>85.44749029351684</v>
      </c>
      <c r="G110" s="59">
        <f t="shared" si="3"/>
        <v>85.44749029351684</v>
      </c>
    </row>
    <row r="111" spans="1:7" ht="23.25">
      <c r="A111" s="64">
        <v>6410</v>
      </c>
      <c r="B111" s="57" t="s">
        <v>243</v>
      </c>
      <c r="C111" s="75">
        <v>4923230</v>
      </c>
      <c r="D111" s="134">
        <v>4923230</v>
      </c>
      <c r="E111" s="75">
        <v>2910375.34</v>
      </c>
      <c r="F111" s="59">
        <f t="shared" si="4"/>
        <v>59.115160981713224</v>
      </c>
      <c r="G111" s="59">
        <f t="shared" si="3"/>
        <v>59.115160981713224</v>
      </c>
    </row>
    <row r="112" spans="1:7" ht="22.5">
      <c r="A112" s="50" t="s">
        <v>227</v>
      </c>
      <c r="B112" s="51" t="s">
        <v>228</v>
      </c>
      <c r="C112" s="76">
        <f>C113</f>
        <v>94500</v>
      </c>
      <c r="D112" s="133">
        <f>D113</f>
        <v>94500</v>
      </c>
      <c r="E112" s="76">
        <f>E113</f>
        <v>94500</v>
      </c>
      <c r="F112" s="53">
        <f t="shared" si="4"/>
        <v>100</v>
      </c>
      <c r="G112" s="53">
        <f t="shared" si="3"/>
        <v>100</v>
      </c>
    </row>
    <row r="113" spans="1:7" ht="23.25">
      <c r="A113" s="56" t="s">
        <v>229</v>
      </c>
      <c r="B113" s="57" t="s">
        <v>230</v>
      </c>
      <c r="C113" s="75">
        <v>94500</v>
      </c>
      <c r="D113" s="134">
        <v>94500</v>
      </c>
      <c r="E113" s="75">
        <v>94500</v>
      </c>
      <c r="F113" s="59">
        <f t="shared" si="4"/>
        <v>100</v>
      </c>
      <c r="G113" s="59">
        <f t="shared" si="3"/>
        <v>100</v>
      </c>
    </row>
    <row r="114" spans="1:249" s="55" customFormat="1" ht="22.5">
      <c r="A114" s="65">
        <v>7800</v>
      </c>
      <c r="B114" s="51" t="s">
        <v>201</v>
      </c>
      <c r="C114" s="76">
        <f>C115</f>
        <v>25000</v>
      </c>
      <c r="D114" s="133">
        <f>D115</f>
        <v>25000</v>
      </c>
      <c r="E114" s="76">
        <f>E115</f>
        <v>24985</v>
      </c>
      <c r="F114" s="53">
        <f t="shared" si="4"/>
        <v>99.94</v>
      </c>
      <c r="G114" s="53">
        <f t="shared" si="3"/>
        <v>99.94</v>
      </c>
      <c r="H114" s="67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</row>
    <row r="115" spans="1:7" ht="23.25">
      <c r="A115" s="64">
        <v>7830</v>
      </c>
      <c r="B115" s="57" t="s">
        <v>242</v>
      </c>
      <c r="C115" s="75">
        <v>25000</v>
      </c>
      <c r="D115" s="134">
        <v>25000</v>
      </c>
      <c r="E115" s="75">
        <v>24985</v>
      </c>
      <c r="F115" s="59">
        <f t="shared" si="4"/>
        <v>99.94</v>
      </c>
      <c r="G115" s="59">
        <f t="shared" si="3"/>
        <v>99.94</v>
      </c>
    </row>
    <row r="116" spans="1:249" s="55" customFormat="1" ht="22.5">
      <c r="A116" s="65">
        <v>8000</v>
      </c>
      <c r="B116" s="51" t="s">
        <v>205</v>
      </c>
      <c r="C116" s="76">
        <f>C117</f>
        <v>75000</v>
      </c>
      <c r="D116" s="133">
        <f>D117</f>
        <v>75000</v>
      </c>
      <c r="E116" s="76">
        <f>E117</f>
        <v>75000</v>
      </c>
      <c r="F116" s="53">
        <v>0</v>
      </c>
      <c r="G116" s="53">
        <f t="shared" si="3"/>
        <v>100</v>
      </c>
      <c r="H116" s="67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</row>
    <row r="117" spans="1:7" ht="40.5">
      <c r="A117" s="64">
        <v>8440</v>
      </c>
      <c r="B117" s="57" t="s">
        <v>52</v>
      </c>
      <c r="C117" s="75">
        <v>75000</v>
      </c>
      <c r="D117" s="134">
        <v>75000</v>
      </c>
      <c r="E117" s="75">
        <v>75000</v>
      </c>
      <c r="F117" s="59">
        <v>0</v>
      </c>
      <c r="G117" s="59">
        <f t="shared" si="3"/>
        <v>100</v>
      </c>
    </row>
    <row r="118" spans="1:249" s="55" customFormat="1" ht="22.5">
      <c r="A118" s="50" t="s">
        <v>218</v>
      </c>
      <c r="B118" s="72" t="s">
        <v>231</v>
      </c>
      <c r="C118" s="76">
        <f>C92+C94+C97+C100+C102+C109+C112+C114+C116+C107</f>
        <v>13017408.27</v>
      </c>
      <c r="D118" s="133">
        <f>D92+D94+D97+D100+D102+D109+D112+D114+D116+D107</f>
        <v>13017408.27</v>
      </c>
      <c r="E118" s="76">
        <f>E92+E94+E97+E100+E102+E109+E112+E114+E116+E107</f>
        <v>12270856.97</v>
      </c>
      <c r="F118" s="53">
        <f t="shared" si="4"/>
        <v>94.26497744777272</v>
      </c>
      <c r="G118" s="53">
        <f t="shared" si="3"/>
        <v>94.26497744777272</v>
      </c>
      <c r="H118" s="67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</row>
    <row r="119" spans="1:9" ht="22.5" customHeight="1">
      <c r="A119" s="77"/>
      <c r="B119" s="72" t="s">
        <v>232</v>
      </c>
      <c r="C119" s="129">
        <f>C120+C121</f>
        <v>0</v>
      </c>
      <c r="D119" s="130">
        <f>D120+D121</f>
        <v>0</v>
      </c>
      <c r="E119" s="129">
        <f>E120+E121</f>
        <v>0</v>
      </c>
      <c r="F119" s="53">
        <v>0</v>
      </c>
      <c r="G119" s="53">
        <v>0</v>
      </c>
      <c r="I119" s="73"/>
    </row>
    <row r="120" spans="1:7" ht="21" customHeight="1">
      <c r="A120" s="78" t="s">
        <v>221</v>
      </c>
      <c r="B120" s="79" t="s">
        <v>222</v>
      </c>
      <c r="C120" s="137">
        <v>130000</v>
      </c>
      <c r="D120" s="138">
        <v>130000</v>
      </c>
      <c r="E120" s="124">
        <v>79230.96</v>
      </c>
      <c r="F120" s="59">
        <f t="shared" si="4"/>
        <v>60.946892307692316</v>
      </c>
      <c r="G120" s="59">
        <f>SUM(E120/D120*100)</f>
        <v>60.946892307692316</v>
      </c>
    </row>
    <row r="121" spans="1:249" s="81" customFormat="1" ht="21.75" customHeight="1">
      <c r="A121" s="78" t="s">
        <v>233</v>
      </c>
      <c r="B121" s="79" t="s">
        <v>234</v>
      </c>
      <c r="C121" s="137">
        <v>-130000</v>
      </c>
      <c r="D121" s="138">
        <v>-130000</v>
      </c>
      <c r="E121" s="124">
        <v>-79230.96</v>
      </c>
      <c r="F121" s="53">
        <f t="shared" si="4"/>
        <v>60.946892307692316</v>
      </c>
      <c r="G121" s="53">
        <f>SUM(E121/D121*100)</f>
        <v>60.946892307692316</v>
      </c>
      <c r="H121" s="42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  <c r="GA121" s="80"/>
      <c r="GB121" s="80"/>
      <c r="GC121" s="80"/>
      <c r="GD121" s="80"/>
      <c r="GE121" s="80"/>
      <c r="GF121" s="80"/>
      <c r="GG121" s="80"/>
      <c r="GH121" s="80"/>
      <c r="GI121" s="80"/>
      <c r="GJ121" s="80"/>
      <c r="GK121" s="80"/>
      <c r="GL121" s="80"/>
      <c r="GM121" s="80"/>
      <c r="GN121" s="80"/>
      <c r="GO121" s="80"/>
      <c r="GP121" s="80"/>
      <c r="GQ121" s="80"/>
      <c r="GR121" s="80"/>
      <c r="GS121" s="80"/>
      <c r="GT121" s="80"/>
      <c r="GU121" s="80"/>
      <c r="GV121" s="80"/>
      <c r="GW121" s="80"/>
      <c r="GX121" s="80"/>
      <c r="GY121" s="80"/>
      <c r="GZ121" s="80"/>
      <c r="HA121" s="80"/>
      <c r="HB121" s="80"/>
      <c r="HC121" s="80"/>
      <c r="HD121" s="80"/>
      <c r="HE121" s="80"/>
      <c r="HF121" s="80"/>
      <c r="HG121" s="80"/>
      <c r="HH121" s="80"/>
      <c r="HI121" s="80"/>
      <c r="HJ121" s="80"/>
      <c r="HK121" s="80"/>
      <c r="HL121" s="80"/>
      <c r="HM121" s="80"/>
      <c r="HN121" s="80"/>
      <c r="HO121" s="80"/>
      <c r="HP121" s="80"/>
      <c r="HQ121" s="80"/>
      <c r="HR121" s="80"/>
      <c r="HS121" s="80"/>
      <c r="HT121" s="80"/>
      <c r="HU121" s="80"/>
      <c r="HV121" s="80"/>
      <c r="HW121" s="80"/>
      <c r="HX121" s="80"/>
      <c r="HY121" s="80"/>
      <c r="HZ121" s="80"/>
      <c r="IA121" s="80"/>
      <c r="IB121" s="80"/>
      <c r="IC121" s="80"/>
      <c r="ID121" s="80"/>
      <c r="IE121" s="80"/>
      <c r="IF121" s="80"/>
      <c r="IG121" s="80"/>
      <c r="IH121" s="80"/>
      <c r="II121" s="80"/>
      <c r="IJ121" s="80"/>
      <c r="IK121" s="80"/>
      <c r="IL121" s="80"/>
      <c r="IM121" s="80"/>
      <c r="IN121" s="80"/>
      <c r="IO121" s="80"/>
    </row>
    <row r="122" spans="1:249" s="81" customFormat="1" ht="25.5" customHeight="1">
      <c r="A122" s="82"/>
      <c r="B122" s="83" t="s">
        <v>235</v>
      </c>
      <c r="C122" s="135">
        <f>C88+C118</f>
        <v>408094675.52</v>
      </c>
      <c r="D122" s="136">
        <f>D88+D118</f>
        <v>408094675.52</v>
      </c>
      <c r="E122" s="135">
        <f>E88+E118</f>
        <v>397741783.04499996</v>
      </c>
      <c r="F122" s="53">
        <f>SUM(E122/C122*100)</f>
        <v>97.46311503285158</v>
      </c>
      <c r="G122" s="53">
        <f>SUM(E122/D122*100)</f>
        <v>97.46311503285158</v>
      </c>
      <c r="H122" s="42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0"/>
      <c r="FY122" s="80"/>
      <c r="FZ122" s="80"/>
      <c r="GA122" s="80"/>
      <c r="GB122" s="80"/>
      <c r="GC122" s="80"/>
      <c r="GD122" s="80"/>
      <c r="GE122" s="80"/>
      <c r="GF122" s="80"/>
      <c r="GG122" s="80"/>
      <c r="GH122" s="80"/>
      <c r="GI122" s="80"/>
      <c r="GJ122" s="80"/>
      <c r="GK122" s="80"/>
      <c r="GL122" s="80"/>
      <c r="GM122" s="80"/>
      <c r="GN122" s="80"/>
      <c r="GO122" s="80"/>
      <c r="GP122" s="80"/>
      <c r="GQ122" s="80"/>
      <c r="GR122" s="80"/>
      <c r="GS122" s="80"/>
      <c r="GT122" s="80"/>
      <c r="GU122" s="80"/>
      <c r="GV122" s="80"/>
      <c r="GW122" s="80"/>
      <c r="GX122" s="80"/>
      <c r="GY122" s="80"/>
      <c r="GZ122" s="80"/>
      <c r="HA122" s="80"/>
      <c r="HB122" s="80"/>
      <c r="HC122" s="80"/>
      <c r="HD122" s="80"/>
      <c r="HE122" s="80"/>
      <c r="HF122" s="80"/>
      <c r="HG122" s="80"/>
      <c r="HH122" s="80"/>
      <c r="HI122" s="80"/>
      <c r="HJ122" s="80"/>
      <c r="HK122" s="80"/>
      <c r="HL122" s="80"/>
      <c r="HM122" s="80"/>
      <c r="HN122" s="80"/>
      <c r="HO122" s="80"/>
      <c r="HP122" s="80"/>
      <c r="HQ122" s="80"/>
      <c r="HR122" s="80"/>
      <c r="HS122" s="80"/>
      <c r="HT122" s="80"/>
      <c r="HU122" s="80"/>
      <c r="HV122" s="80"/>
      <c r="HW122" s="80"/>
      <c r="HX122" s="80"/>
      <c r="HY122" s="80"/>
      <c r="HZ122" s="80"/>
      <c r="IA122" s="80"/>
      <c r="IB122" s="80"/>
      <c r="IC122" s="80"/>
      <c r="ID122" s="80"/>
      <c r="IE122" s="80"/>
      <c r="IF122" s="80"/>
      <c r="IG122" s="80"/>
      <c r="IH122" s="80"/>
      <c r="II122" s="80"/>
      <c r="IJ122" s="80"/>
      <c r="IK122" s="80"/>
      <c r="IL122" s="80"/>
      <c r="IM122" s="80"/>
      <c r="IN122" s="80"/>
      <c r="IO122" s="80"/>
    </row>
    <row r="123" spans="1:7" ht="21" customHeight="1" hidden="1">
      <c r="A123" s="84"/>
      <c r="B123" s="85"/>
      <c r="C123" s="86"/>
      <c r="D123" s="117"/>
      <c r="E123" s="86"/>
      <c r="F123" s="87"/>
      <c r="G123" s="87"/>
    </row>
    <row r="124" spans="2:7" ht="23.25" customHeight="1">
      <c r="B124" s="153" t="s">
        <v>259</v>
      </c>
      <c r="C124" s="154"/>
      <c r="D124" s="155"/>
      <c r="E124" s="89"/>
      <c r="F124" s="44"/>
      <c r="G124" s="44"/>
    </row>
    <row r="125" spans="2:7" ht="21.75" customHeight="1">
      <c r="B125" s="156" t="s">
        <v>260</v>
      </c>
      <c r="C125" s="154"/>
      <c r="D125" s="155"/>
      <c r="E125" s="101" t="s">
        <v>261</v>
      </c>
      <c r="G125" s="44"/>
    </row>
    <row r="126" spans="3:8" ht="24" customHeight="1">
      <c r="C126" s="91"/>
      <c r="D126" s="118"/>
      <c r="E126" s="44"/>
      <c r="F126" s="44"/>
      <c r="G126" s="44"/>
      <c r="H126" s="42">
        <v>5</v>
      </c>
    </row>
    <row r="127" spans="2:10" ht="26.25">
      <c r="B127" s="92" t="s">
        <v>236</v>
      </c>
      <c r="C127" s="93">
        <f>C8+C20+C22+C23+C24+C25+C26+C27+C28+C29+C30+C31+C32+C33+C34+C35+C36+C37+C38+C39+C40+C41+C42+C43+C44+C45+C80+C82+C83+C86+C87+C19</f>
        <v>210385132.22</v>
      </c>
      <c r="D127" s="119">
        <f>D8+D20+D22+D23+D24+D25+D26+D27+D28+D29+D30+D31+D32+D33+D34+D35+D36+D37+D38+D39+D40+D41+D42+D43+D44+D45+D80+D82+D83+D86+D87+D19</f>
        <v>210385132.22</v>
      </c>
      <c r="E127" s="93">
        <f>E8+E20+E22+E23+E24+E25+E26+E27+E28+E29+E30+E31+E32+E33+E34+E35+E36+E37+E38+E39+E40+E41+E42+E43+E44+E45+E80+E82+E83+E86+E87+E19</f>
        <v>208420185.26999998</v>
      </c>
      <c r="F127" s="44"/>
      <c r="G127" s="44"/>
      <c r="J127" s="94">
        <v>103277619.04000002</v>
      </c>
    </row>
    <row r="128" spans="2:10" ht="28.5" customHeight="1">
      <c r="B128" s="92" t="s">
        <v>237</v>
      </c>
      <c r="C128" s="93">
        <f>C88-C127</f>
        <v>184692135.03</v>
      </c>
      <c r="D128" s="119">
        <f>D88-D127</f>
        <v>184692135.03</v>
      </c>
      <c r="E128" s="93">
        <f>E88-E127</f>
        <v>177050740.80499995</v>
      </c>
      <c r="F128" s="44"/>
      <c r="G128" s="44"/>
      <c r="J128" s="95">
        <f>J127-E128</f>
        <v>-73773121.76499993</v>
      </c>
    </row>
    <row r="129" spans="2:7" ht="26.25" customHeight="1">
      <c r="B129" s="96" t="s">
        <v>238</v>
      </c>
      <c r="C129" s="97"/>
      <c r="D129" s="120"/>
      <c r="E129" s="98">
        <v>130614085.04</v>
      </c>
      <c r="F129" s="99">
        <f>E129/1000</f>
        <v>130614.08504</v>
      </c>
      <c r="G129" s="44"/>
    </row>
    <row r="130" spans="2:7" ht="27" customHeight="1">
      <c r="B130" s="96" t="s">
        <v>239</v>
      </c>
      <c r="C130" s="44"/>
      <c r="D130" s="118"/>
      <c r="E130" s="99">
        <f>SUM(E129/E128*100)</f>
        <v>73.77212004091848</v>
      </c>
      <c r="F130" s="100"/>
      <c r="G130" s="44"/>
    </row>
    <row r="131" spans="2:7" ht="26.25">
      <c r="B131" s="96" t="s">
        <v>240</v>
      </c>
      <c r="C131" s="97"/>
      <c r="D131" s="121"/>
      <c r="E131" s="101">
        <v>103672898.72</v>
      </c>
      <c r="F131" s="44"/>
      <c r="G131" s="100"/>
    </row>
    <row r="132" spans="3:7" ht="26.25">
      <c r="C132" s="44"/>
      <c r="D132" s="118"/>
      <c r="E132" s="99">
        <f>E131/E128*100</f>
        <v>58.555472995271565</v>
      </c>
      <c r="F132" s="44"/>
      <c r="G132" s="44"/>
    </row>
    <row r="133" spans="3:7" ht="23.25">
      <c r="C133" s="44"/>
      <c r="D133" s="118"/>
      <c r="E133" s="44"/>
      <c r="F133" s="44"/>
      <c r="G133" s="102"/>
    </row>
    <row r="134" spans="3:7" ht="15.75">
      <c r="C134" s="44"/>
      <c r="D134" s="122"/>
      <c r="E134" s="100"/>
      <c r="F134" s="44"/>
      <c r="G134" s="44"/>
    </row>
    <row r="135" spans="3:7" ht="15.75">
      <c r="C135" s="44"/>
      <c r="D135" s="118"/>
      <c r="E135" s="44"/>
      <c r="F135" s="44"/>
      <c r="G135" s="44"/>
    </row>
    <row r="136" spans="3:7" ht="15.75">
      <c r="C136" s="44"/>
      <c r="D136" s="118"/>
      <c r="E136" s="100"/>
      <c r="F136" s="44"/>
      <c r="G136" s="44"/>
    </row>
    <row r="137" spans="3:7" ht="15.75">
      <c r="C137" s="44"/>
      <c r="D137" s="118"/>
      <c r="E137" s="44"/>
      <c r="F137" s="44"/>
      <c r="G137" s="44"/>
    </row>
    <row r="138" spans="3:7" ht="15.75">
      <c r="C138" s="44"/>
      <c r="D138" s="118"/>
      <c r="E138" s="44"/>
      <c r="F138" s="44"/>
      <c r="G138" s="44"/>
    </row>
    <row r="139" spans="3:7" ht="15.75">
      <c r="C139" s="44"/>
      <c r="D139" s="118"/>
      <c r="E139" s="44"/>
      <c r="F139" s="103"/>
      <c r="G139" s="44"/>
    </row>
    <row r="140" spans="3:7" ht="20.25">
      <c r="C140" s="44"/>
      <c r="D140" s="118"/>
      <c r="E140" s="104"/>
      <c r="F140" s="105"/>
      <c r="G140" s="44"/>
    </row>
    <row r="141" spans="3:7" ht="23.25">
      <c r="C141" s="106">
        <v>276056681</v>
      </c>
      <c r="D141" s="118"/>
      <c r="E141" s="44">
        <v>74831534.55</v>
      </c>
      <c r="F141" s="101">
        <f>F140/E128</f>
        <v>0</v>
      </c>
      <c r="G141" s="44"/>
    </row>
    <row r="142" spans="3:7" ht="27.75">
      <c r="C142" s="107" t="e">
        <f>#REF!-C141</f>
        <v>#REF!</v>
      </c>
      <c r="D142" s="118"/>
      <c r="E142" s="102" t="e">
        <f>#REF!-E141</f>
        <v>#REF!</v>
      </c>
      <c r="F142" s="44"/>
      <c r="G142" s="44"/>
    </row>
    <row r="143" spans="3:7" ht="15.75">
      <c r="C143" s="44"/>
      <c r="D143" s="118"/>
      <c r="E143" s="44"/>
      <c r="F143" s="44"/>
      <c r="G143" s="44"/>
    </row>
    <row r="144" spans="3:7" ht="15.75">
      <c r="C144" s="44"/>
      <c r="D144" s="118"/>
      <c r="E144" s="44"/>
      <c r="F144" s="44"/>
      <c r="G144" s="44"/>
    </row>
    <row r="145" spans="3:7" ht="15.75">
      <c r="C145" s="44"/>
      <c r="D145" s="118"/>
      <c r="E145" s="44"/>
      <c r="F145" s="44"/>
      <c r="G145" s="44"/>
    </row>
    <row r="146" spans="3:7" ht="15.75">
      <c r="C146" s="44"/>
      <c r="D146" s="118"/>
      <c r="E146" s="44"/>
      <c r="F146" s="44"/>
      <c r="G146" s="44"/>
    </row>
    <row r="147" spans="3:7" ht="15.75">
      <c r="C147" s="44"/>
      <c r="D147" s="118"/>
      <c r="E147" s="44"/>
      <c r="F147" s="44"/>
      <c r="G147" s="44"/>
    </row>
    <row r="148" spans="3:7" ht="15.75">
      <c r="C148" s="44"/>
      <c r="D148" s="118"/>
      <c r="E148" s="44"/>
      <c r="F148" s="44"/>
      <c r="G148" s="44"/>
    </row>
    <row r="149" spans="3:7" ht="15.75">
      <c r="C149" s="44"/>
      <c r="D149" s="118"/>
      <c r="E149" s="44"/>
      <c r="F149" s="44"/>
      <c r="G149" s="44"/>
    </row>
    <row r="150" spans="3:7" ht="15.75">
      <c r="C150" s="44"/>
      <c r="D150" s="118"/>
      <c r="E150" s="44"/>
      <c r="F150" s="44"/>
      <c r="G150" s="44"/>
    </row>
    <row r="151" spans="3:7" ht="15.75">
      <c r="C151" s="44"/>
      <c r="D151" s="118"/>
      <c r="E151" s="44"/>
      <c r="F151" s="44"/>
      <c r="G151" s="44"/>
    </row>
    <row r="152" spans="3:7" ht="15.75">
      <c r="C152" s="44"/>
      <c r="D152" s="118"/>
      <c r="E152" s="44"/>
      <c r="F152" s="44"/>
      <c r="G152" s="44"/>
    </row>
    <row r="153" spans="3:7" ht="15.75">
      <c r="C153" s="44"/>
      <c r="D153" s="118"/>
      <c r="E153" s="44"/>
      <c r="F153" s="44"/>
      <c r="G153" s="44"/>
    </row>
    <row r="154" spans="3:7" ht="15.75">
      <c r="C154" s="44"/>
      <c r="D154" s="118"/>
      <c r="E154" s="44"/>
      <c r="F154" s="44"/>
      <c r="G154" s="44"/>
    </row>
    <row r="155" spans="3:7" ht="15.75">
      <c r="C155" s="44"/>
      <c r="D155" s="118"/>
      <c r="E155" s="44"/>
      <c r="F155" s="44"/>
      <c r="G155" s="44"/>
    </row>
    <row r="156" spans="3:7" ht="15.75">
      <c r="C156" s="44"/>
      <c r="D156" s="118"/>
      <c r="E156" s="44"/>
      <c r="F156" s="44"/>
      <c r="G156" s="44"/>
    </row>
    <row r="157" spans="3:7" ht="15.75">
      <c r="C157" s="44"/>
      <c r="D157" s="118"/>
      <c r="E157" s="44"/>
      <c r="F157" s="44"/>
      <c r="G157" s="44"/>
    </row>
    <row r="158" spans="3:7" ht="15.75">
      <c r="C158" s="44"/>
      <c r="D158" s="118"/>
      <c r="E158" s="44"/>
      <c r="F158" s="44"/>
      <c r="G158" s="44"/>
    </row>
    <row r="159" spans="3:7" ht="15.75">
      <c r="C159" s="44"/>
      <c r="D159" s="118"/>
      <c r="E159" s="44"/>
      <c r="F159" s="44"/>
      <c r="G159" s="44"/>
    </row>
    <row r="160" spans="3:7" ht="15.75">
      <c r="C160" s="44"/>
      <c r="D160" s="118"/>
      <c r="E160" s="44"/>
      <c r="F160" s="44"/>
      <c r="G160" s="44"/>
    </row>
    <row r="161" spans="3:7" ht="15.75">
      <c r="C161" s="44"/>
      <c r="D161" s="118"/>
      <c r="E161" s="44"/>
      <c r="F161" s="44"/>
      <c r="G161" s="44"/>
    </row>
    <row r="162" spans="3:7" ht="15.75">
      <c r="C162" s="44"/>
      <c r="D162" s="118"/>
      <c r="E162" s="44"/>
      <c r="F162" s="44"/>
      <c r="G162" s="44"/>
    </row>
    <row r="163" spans="3:7" ht="15.75">
      <c r="C163" s="44"/>
      <c r="D163" s="118"/>
      <c r="E163" s="44"/>
      <c r="F163" s="44"/>
      <c r="G163" s="44"/>
    </row>
    <row r="164" spans="3:7" ht="15.75">
      <c r="C164" s="44"/>
      <c r="D164" s="118"/>
      <c r="E164" s="44"/>
      <c r="F164" s="44"/>
      <c r="G164" s="44"/>
    </row>
    <row r="165" spans="3:7" ht="15.75">
      <c r="C165" s="44"/>
      <c r="D165" s="118"/>
      <c r="E165" s="44"/>
      <c r="F165" s="44"/>
      <c r="G165" s="44"/>
    </row>
    <row r="166" spans="3:7" ht="15.75">
      <c r="C166" s="44"/>
      <c r="D166" s="118"/>
      <c r="E166" s="44"/>
      <c r="F166" s="44"/>
      <c r="G166" s="44"/>
    </row>
    <row r="167" spans="3:7" ht="15.75">
      <c r="C167" s="44"/>
      <c r="D167" s="118"/>
      <c r="E167" s="44"/>
      <c r="F167" s="44"/>
      <c r="G167" s="44"/>
    </row>
    <row r="168" spans="3:7" ht="15.75">
      <c r="C168" s="44"/>
      <c r="D168" s="118"/>
      <c r="E168" s="44"/>
      <c r="F168" s="44"/>
      <c r="G168" s="44"/>
    </row>
    <row r="169" spans="3:7" ht="15.75">
      <c r="C169" s="44"/>
      <c r="D169" s="118"/>
      <c r="E169" s="44"/>
      <c r="F169" s="44"/>
      <c r="G169" s="44"/>
    </row>
    <row r="170" spans="3:7" ht="15.75">
      <c r="C170" s="44"/>
      <c r="D170" s="118"/>
      <c r="E170" s="44"/>
      <c r="F170" s="44"/>
      <c r="G170" s="44"/>
    </row>
    <row r="171" spans="3:7" ht="15.75">
      <c r="C171" s="44"/>
      <c r="D171" s="118"/>
      <c r="E171" s="44"/>
      <c r="F171" s="44"/>
      <c r="G171" s="44"/>
    </row>
    <row r="172" spans="3:7" ht="15.75">
      <c r="C172" s="44"/>
      <c r="D172" s="118"/>
      <c r="E172" s="44"/>
      <c r="F172" s="44"/>
      <c r="G172" s="44"/>
    </row>
    <row r="173" spans="3:7" ht="15.75">
      <c r="C173" s="44"/>
      <c r="D173" s="118"/>
      <c r="E173" s="44"/>
      <c r="F173" s="44"/>
      <c r="G173" s="44"/>
    </row>
    <row r="174" spans="3:7" ht="15.75">
      <c r="C174" s="44"/>
      <c r="D174" s="118"/>
      <c r="E174" s="44"/>
      <c r="F174" s="44"/>
      <c r="G174" s="44"/>
    </row>
    <row r="175" spans="3:7" ht="15.75">
      <c r="C175" s="44"/>
      <c r="D175" s="118"/>
      <c r="E175" s="44"/>
      <c r="F175" s="44"/>
      <c r="G175" s="44"/>
    </row>
    <row r="176" spans="3:7" ht="15.75">
      <c r="C176" s="44"/>
      <c r="D176" s="118"/>
      <c r="E176" s="44"/>
      <c r="F176" s="44"/>
      <c r="G176" s="44"/>
    </row>
    <row r="177" spans="3:7" ht="15.75">
      <c r="C177" s="44"/>
      <c r="D177" s="118"/>
      <c r="E177" s="44"/>
      <c r="F177" s="44"/>
      <c r="G177" s="44"/>
    </row>
    <row r="178" spans="3:7" ht="15.75">
      <c r="C178" s="44"/>
      <c r="D178" s="118"/>
      <c r="E178" s="44"/>
      <c r="F178" s="44"/>
      <c r="G178" s="44"/>
    </row>
    <row r="179" spans="3:7" ht="15.75">
      <c r="C179" s="44"/>
      <c r="D179" s="118"/>
      <c r="E179" s="44"/>
      <c r="F179" s="44"/>
      <c r="G179" s="44"/>
    </row>
    <row r="180" spans="3:7" ht="15.75">
      <c r="C180" s="44"/>
      <c r="D180" s="118"/>
      <c r="E180" s="44"/>
      <c r="F180" s="44"/>
      <c r="G180" s="44"/>
    </row>
    <row r="181" spans="3:7" ht="15.75">
      <c r="C181" s="44"/>
      <c r="D181" s="118"/>
      <c r="E181" s="44"/>
      <c r="F181" s="44"/>
      <c r="G181" s="44"/>
    </row>
    <row r="182" spans="3:7" ht="15.75">
      <c r="C182" s="44"/>
      <c r="D182" s="118"/>
      <c r="E182" s="44"/>
      <c r="F182" s="44"/>
      <c r="G182" s="44"/>
    </row>
    <row r="183" spans="3:7" ht="15.75">
      <c r="C183" s="44"/>
      <c r="D183" s="118"/>
      <c r="E183" s="44"/>
      <c r="F183" s="44"/>
      <c r="G183" s="44"/>
    </row>
    <row r="184" spans="3:7" ht="15.75">
      <c r="C184" s="44"/>
      <c r="D184" s="118"/>
      <c r="E184" s="44"/>
      <c r="F184" s="44"/>
      <c r="G184" s="44"/>
    </row>
  </sheetData>
  <sheetProtection/>
  <mergeCells count="3">
    <mergeCell ref="A2:G2"/>
    <mergeCell ref="A3:G3"/>
    <mergeCell ref="A91:G91"/>
  </mergeCells>
  <printOptions/>
  <pageMargins left="0.75" right="0.23" top="1" bottom="0.38" header="0.5" footer="0.4"/>
  <pageSetup horizontalDpi="600" verticalDpi="600" orientation="landscape" paperSize="9" scale="43" r:id="rId3"/>
  <rowBreaks count="1" manualBreakCount="1">
    <brk id="8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Леся</cp:lastModifiedBy>
  <cp:lastPrinted>2018-03-21T08:50:21Z</cp:lastPrinted>
  <dcterms:created xsi:type="dcterms:W3CDTF">2002-12-06T14:14:06Z</dcterms:created>
  <dcterms:modified xsi:type="dcterms:W3CDTF">2018-03-21T08:50:58Z</dcterms:modified>
  <cp:category/>
  <cp:version/>
  <cp:contentType/>
  <cp:contentStatus/>
</cp:coreProperties>
</file>