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850" activeTab="0"/>
  </bookViews>
  <sheets>
    <sheet name="ЗФ" sheetId="1" r:id="rId1"/>
  </sheets>
  <definedNames>
    <definedName name="_xlnm.Print_Titles" localSheetId="0">'ЗФ'!$10:$10</definedName>
    <definedName name="_xlnm.Print_Area" localSheetId="0">'ЗФ'!$A$1:$Q$121</definedName>
  </definedNames>
  <calcPr fullCalcOnLoad="1"/>
</workbook>
</file>

<file path=xl/sharedStrings.xml><?xml version="1.0" encoding="utf-8"?>
<sst xmlns="http://schemas.openxmlformats.org/spreadsheetml/2006/main" count="203" uniqueCount="154">
  <si>
    <t>Державне управління</t>
  </si>
  <si>
    <t>Освіта</t>
  </si>
  <si>
    <t xml:space="preserve">Охорона здоров"я </t>
  </si>
  <si>
    <t>Загальний фонд</t>
  </si>
  <si>
    <t>Напрям використання</t>
  </si>
  <si>
    <t>Всього по ЗАГАЛЬНОМУ ФОНДУ</t>
  </si>
  <si>
    <t>Всього по СПЕЦІАЛЬНОМУ ФОНДУ</t>
  </si>
  <si>
    <t>Спеціальний фонд</t>
  </si>
  <si>
    <t xml:space="preserve">Всього </t>
  </si>
  <si>
    <t>ЦРЛ</t>
  </si>
  <si>
    <t>ЧРЦПМСД</t>
  </si>
  <si>
    <t>Культура</t>
  </si>
  <si>
    <t>перевиконання</t>
  </si>
  <si>
    <t>Соціальний захист та соціальне забезпечення</t>
  </si>
  <si>
    <t>КТКВК - КПКВК</t>
  </si>
  <si>
    <t>10116 - 0170</t>
  </si>
  <si>
    <t>70201 - 1020</t>
  </si>
  <si>
    <t>80101- 2010</t>
  </si>
  <si>
    <t>80800 - 2180</t>
  </si>
  <si>
    <t xml:space="preserve">За рахунок залишку на котловому рахунку </t>
  </si>
  <si>
    <t>За рахунок перерозподілу</t>
  </si>
  <si>
    <t>091204-3104</t>
  </si>
  <si>
    <t xml:space="preserve">Пропозиції розпорядника </t>
  </si>
  <si>
    <t>На виплату зарплати працівникам ЦРЛ у зв`язку з незабезпеченістю</t>
  </si>
  <si>
    <t>На виплату зарплати працівникам тер.центру у зв`язку з незабезпеченістю</t>
  </si>
  <si>
    <t>07000-1000</t>
  </si>
  <si>
    <t>Залишок коштів на котловому рахунку на 01.01.2017 р. - 4 095380,81 грн.( в т.ч. оборотна касова готівка - 10000,0 грн.), по освітній субвенції -2149416,48 грн., по медичній субвенції -34362,61 грн.</t>
  </si>
  <si>
    <t>Додаток 2</t>
  </si>
  <si>
    <t>до пояснювальної записки</t>
  </si>
  <si>
    <t>080800-2180</t>
  </si>
  <si>
    <t>Перевиконання доходної частини бюджету</t>
  </si>
  <si>
    <t>250315-8700</t>
  </si>
  <si>
    <t>150121-6410</t>
  </si>
  <si>
    <t xml:space="preserve">За рахунок залишку  </t>
  </si>
  <si>
    <t>Всього:</t>
  </si>
  <si>
    <t>в т.ч.інші</t>
  </si>
  <si>
    <t>Визначено   РДА на сесію 03 жовтня</t>
  </si>
  <si>
    <t xml:space="preserve">Капітальний ремонт технологічного обладнання котельні Олишівської ЗОШ І-ІІІ ступенів, Чернігівська область,  Чернігівський район,  смт. Олишівка, вул. Шкільна, 11 </t>
  </si>
  <si>
    <t>090405-3016</t>
  </si>
  <si>
    <t>Субвенція з держбюджету (СФ)</t>
  </si>
  <si>
    <t>Субвенція з держбюджету (ЗФ)</t>
  </si>
  <si>
    <t>На виконання районної програми перевезення та поховання померлих та загиблих на території Чернігівського району</t>
  </si>
  <si>
    <t>100203-6060</t>
  </si>
  <si>
    <t>Ін.субвеція з обл.бюджету</t>
  </si>
  <si>
    <t>250203-8021</t>
  </si>
  <si>
    <t>ПЕРЕВИКОНАННЯ саном на 01.09.2017</t>
  </si>
  <si>
    <t>Нерозподілено перевико-на на інші видатки</t>
  </si>
  <si>
    <t xml:space="preserve">На виплату зарплати працівникам ЦПМСД у зв`язку з незабезпеченістю </t>
  </si>
  <si>
    <t>Затверджено спільним розпорядженням РДА та райради та розпорядженнями голови РДА</t>
  </si>
  <si>
    <t>110204-4090</t>
  </si>
  <si>
    <t>На виплату заробітної плати по закладам освіти у зв`язку з незабезпеченістю (крім педпрацівників по ЗОШ)</t>
  </si>
  <si>
    <t>80101-2010</t>
  </si>
  <si>
    <t>Оплата енергоносіїв (додат.дотація з держ бюджету Іванівської сільради)</t>
  </si>
  <si>
    <t>091209-3202</t>
  </si>
  <si>
    <t>Покращення мат.технічної бази (ін.субв. з облбюджету на виконання доручень виборців депутатами обласної ради)</t>
  </si>
  <si>
    <t>Ремонт приміщення Мохнатинської амбулаторії (ін.субв.з облбюджету на виконання доручень виборців депутатами облради)</t>
  </si>
  <si>
    <t>Ремонт приміщення Товстоліського ФАПу (ін.субв.з облбюджету на виконання доручень виборців депутатами облради)</t>
  </si>
  <si>
    <t>Зміцнення матеріально-технічної бази ФАПу с.Рябці (ін.субв.з облбюджету на виконання доручень виборців депутатами облради)</t>
  </si>
  <si>
    <t>110201-4060</t>
  </si>
  <si>
    <t>Зміцнення матеріально-технічної бази Халявинської бібліотеки (ін.субв.з облбюджету на виконання доручень виборців депутатами облради)</t>
  </si>
  <si>
    <t>250380-8800</t>
  </si>
  <si>
    <t xml:space="preserve">Зменшення освітньої  субв.з ДБ </t>
  </si>
  <si>
    <t>На утримання медичних закладів, які знаходяться на території Іванівської сільської ради (інша субвенція Іванівської с/р)</t>
  </si>
  <si>
    <t>Поточний ремонт системи опалення Олишівської ЗОШ (ін.субв. Олишівської сел\ради)</t>
  </si>
  <si>
    <t>Ремонт внутрішніх туалетів Вознесенського НВК (придбання матеріалів-20000,0 грн., ремонт-39499,0 грн., ін.субв. Вознесенської сільради)</t>
  </si>
  <si>
    <t>На заробітну платі педпрацівникам Петрушинської ЗОШ</t>
  </si>
  <si>
    <t>На заробітну плату працівникам медичних закладів (ін.субвенція Іванівської с/р)</t>
  </si>
  <si>
    <t>На забезпечення обладнанням ФП с.Буда (ін.субвенція Іванівської с/р)</t>
  </si>
  <si>
    <t>На придбання медикаментів, пального та інших матеріалів (ін.субвенція Іванівської с/р)</t>
  </si>
  <si>
    <t>Придбання тепловентиляторів для Олишівського БК (ін.субвенція Олишівської сел/р)</t>
  </si>
  <si>
    <t>Придбання тепловентиляторів для Олишівської бібліотеки-філії(ін.субвенція Олишівської сел/р)</t>
  </si>
  <si>
    <t>Субвенція з ДБ на соц.-ек.розвиток для Ст.Білоуської сільради, в тому числі на :</t>
  </si>
  <si>
    <t>Закупівля автономних світлодіодних світильників” для с. Старий Білоус, вул.Сіверська, Чернігівський район, Чернігівська область</t>
  </si>
  <si>
    <t>Закупівля кабіни для трактора для с. Старий Білоус, Чернігівський район, Чернігівська область</t>
  </si>
  <si>
    <t>Закупівля велопарковок для с.Старий Білоус Чернігівського району Чернігівської області</t>
  </si>
  <si>
    <t>Закупівля обладнання для облаштування місць відпочинку с.Старий Білоус Чернігівського району Чернігівської області</t>
  </si>
  <si>
    <t>Закупівля зупинкового комплексу для 
с. Старий Білоус, Чернігівський район, Чернігівська область</t>
  </si>
  <si>
    <t>Комунальний лікувально-профілактичний заклад “Чернігівська центральна районна лікарня” Чернігівської районної ради Чернігівської області, місто Чернігів, вулиця Шевченка, 114 (придбання медичного обладнання)</t>
  </si>
  <si>
    <t>Придбання посуду для дошкільного підрозділу Седнівського НВК (ін.субв. Седнівської сел\ради)</t>
  </si>
  <si>
    <t>Капремонт системи газопостачання Роїщенського ФАПу (ін.субенція Роїщенської сільради)</t>
  </si>
  <si>
    <t>Придбання хірургічного інструментарію</t>
  </si>
  <si>
    <t>Субвенція з ДБ на відшкодування вартості лікарських засобів для лікування окремих захворювань</t>
  </si>
  <si>
    <t>На утримання медичних закладів, які знаходяться на території Іванівської сільської ради (Додатк.дотація з ДБ на освіту та охорону здоров`я від  Іванівської с/р)</t>
  </si>
  <si>
    <t>На поточний ремонт Деснянського ФП (інша субвенція Н.Білоуської с/р)</t>
  </si>
  <si>
    <t>Погашення різниці між фактичною вартістю теплової енергії, послуг з централізованого опалення..... та тарифами, що затверджувалися та/або погоджувалися органами державної влади чи місцевого самоврядування</t>
  </si>
  <si>
    <t>Районній раді ветеранів на підтримку книги "Лицарі воїнської доблесті" (ін.субв. М.Коцюбинської сел/ради-10,0 тис.грн.,Гончарівської-2,0 тис.грн, Киселівської-2,0 тис.грн, Олишівської-2,0 тис.грн)</t>
  </si>
  <si>
    <t xml:space="preserve">Пропозиції по змінам   до рішення  Чернігівської районної ради  від  22 грудня 2016 року  „Про районний  бюджет на 2017 рік” зі змінами, внесеними рішеннями  Чернігівської районної ради  11 січня 2017 року, 28 березня 2017 року, 12 травня 2017 року, 30 травня 2017 року, 25 липня 2017 року, 03 жовтня 2017 року
</t>
  </si>
  <si>
    <t>Коригування ПКД по "Реконструкції системи теплозабезпечення комунального лікувально-профілактичного закладу „Чернігівська центральна районна лікарня” Чернігівської районної ради Чернігівської області по вул. Шевченка, 114 в м. Чернігові. Реконструкція існуючої котельні з установленням додаткових котлів"</t>
  </si>
  <si>
    <t>Оплата експертизи по коригуванню ПКД по "Реконструкції системи теплозабезпечення комунального лікувально-профілактичного закладу „Чернігівська центральна районна лікарня” Чернігівської районної ради Чернігівської області по вул. Шевченка, 114 в м. Чернігові. Реконструкція існуючої котельні з установленням додаткових котлів"</t>
  </si>
  <si>
    <t>Переможцям конкурсу з благоустрою(Хмільниця, Боромики, Мохнатин)</t>
  </si>
  <si>
    <t>90412-3400</t>
  </si>
  <si>
    <t xml:space="preserve">Районна Програма надання адресної одноразової грошової допомоги </t>
  </si>
  <si>
    <t>180404-7450</t>
  </si>
  <si>
    <t xml:space="preserve">Програма розвитку малого і середнього підприємництва Чернігівського району </t>
  </si>
  <si>
    <r>
      <t xml:space="preserve">З них: захищені видатки- </t>
    </r>
    <r>
      <rPr>
        <b/>
        <sz val="16"/>
        <rFont val="Times New Roman"/>
        <family val="1"/>
      </rPr>
      <t>2752900,0 г</t>
    </r>
    <r>
      <rPr>
        <b/>
        <sz val="14"/>
        <rFont val="Times New Roman"/>
        <family val="1"/>
      </rPr>
      <t xml:space="preserve">рн. або 67,5%, в т.ч. на зарплату та енергоносії - 2662900,0 .грн. або 65,3 %, медикаменти - 90000,0 або 2,2%,   інші : 3414063,61грн., або 32,5% </t>
    </r>
  </si>
  <si>
    <t>Придбання жалюзі для терапевтичного відділення (ін.субв. Серединської с\р)</t>
  </si>
  <si>
    <t>Інша додат.дотація сільським радам на заробітну плату (Ковпитська с\р-70000,0 грн)</t>
  </si>
  <si>
    <t xml:space="preserve">Програма  забезпечення проведення заходів та робіт з мобілізаційної підготовки місцевого значення, мобілізації, територіальної оборони та призову громадян на строкову військову службу на 2017 рік </t>
  </si>
  <si>
    <t>210107-7830</t>
  </si>
  <si>
    <t xml:space="preserve">Редьківській с/р на виконання Програми місцевих стимулів для медичних працівників </t>
  </si>
  <si>
    <t>На оплату праці працівникам  централізованого господарського обслуговування</t>
  </si>
  <si>
    <t>На оплату праці працівникам методкабинету</t>
  </si>
  <si>
    <t>Районна Комплексна програма профілактики правопорушень на 2017 рік</t>
  </si>
  <si>
    <t>091101-3141</t>
  </si>
  <si>
    <t>Здійснення заходів та реалізація проектів на виконання Державної цільової соціальної програми `Молодь України`</t>
  </si>
  <si>
    <t>091104-3133</t>
  </si>
  <si>
    <t>Заходи державної політики із забезпечення рівних прав та можливостей жінок та чоловіків</t>
  </si>
  <si>
    <t xml:space="preserve">Оплата енергоносіїв </t>
  </si>
  <si>
    <t>Оплата медикаментів</t>
  </si>
  <si>
    <t>70201-1020</t>
  </si>
  <si>
    <t>Поточний ремонт ЗОШ  Ст.Білоус (ін.субвенція від СтБілоуської с/р)</t>
  </si>
  <si>
    <t>На виплату зарплати працівникам ЦРЛ у зв`язку з незабезпеченістю (ін.субв.Довжицької с/р)</t>
  </si>
  <si>
    <t>Інша додат.дотація сільським радам на утримання ДНЗ (Хмільницька с\р-50000,0 грн)</t>
  </si>
  <si>
    <t>Виготовлення ПКД по капремонту Редьківської амбулаторії</t>
  </si>
  <si>
    <t>Придбання холодильника</t>
  </si>
  <si>
    <t>Субвенція з ДБ на надання пільг та житлових субсидій на житлово-комунальні послуги</t>
  </si>
  <si>
    <t>Видатки на утримання клубів, будинків культури</t>
  </si>
  <si>
    <t>110502-4200</t>
  </si>
  <si>
    <t>Книговидання</t>
  </si>
  <si>
    <t>Капремонт симтеми газопостачання з заміною лічильників</t>
  </si>
  <si>
    <t>210101-7810</t>
  </si>
  <si>
    <t>Видатки на запобігання та ліквідацію надзвичайних ситуацій та наслідків стихійного лиха</t>
  </si>
  <si>
    <t>Поточний ремонт ганку Н.Білоуської ЗОШ  (ін.субвенція відН.Білоуської с/р)</t>
  </si>
  <si>
    <t>Виготовлення містобудівної документації з детальним планом на частину земельної ділянки (для обл.тубдиспансеру ін.субв. Н.Білоуської с/р)</t>
  </si>
  <si>
    <t>На оплату праці  інших культурно-освітніх закладів</t>
  </si>
  <si>
    <t>Придбання апарата УВЧ для Гончарівської амбулаторії (ін.суб.Гончарівської сел/ради)</t>
  </si>
  <si>
    <t>Придбання комп.техніки (ноутбуки) (ін.суб.Гончарівської сел/ради)</t>
  </si>
  <si>
    <t>Підключення до інтернету Гончарівської амбулаторії та ФАПу с.Смолин (ін.субв. Гончарівсьуої сел/р)</t>
  </si>
  <si>
    <t>Виготовлення ПКД по капремонту приміщень</t>
  </si>
  <si>
    <t>Придбання меблів для медиатеки (Столи, стільці, шафи, пуфи)</t>
  </si>
  <si>
    <t>Субвенція з ДБ на виплату допомоги сім`ям з дітьми</t>
  </si>
  <si>
    <t>Субвенція з ДБ на придбання твердого палива</t>
  </si>
  <si>
    <t>Придбання медобладнання для Гончарівської амбулаторії  (ін.субв. Гончарівсьуої сел/р)</t>
  </si>
  <si>
    <t>Придбання новорічних подарунків для Халявинської ЗОШ (ін.суб.Терехівської ЗОШ)</t>
  </si>
  <si>
    <t>Матеріали  01.12.2017</t>
  </si>
  <si>
    <r>
      <t>Залишок коштів після направлення згідно сесії райради від 14.12.2017р.  складає : на котловому рахунку</t>
    </r>
    <r>
      <rPr>
        <b/>
        <sz val="14"/>
        <rFont val="Times New Roman"/>
        <family val="1"/>
      </rPr>
      <t xml:space="preserve">- 739,81 </t>
    </r>
    <r>
      <rPr>
        <b/>
        <sz val="16"/>
        <rFont val="Times New Roman"/>
        <family val="1"/>
      </rPr>
      <t xml:space="preserve">грн.(з врахуванням оборотно-касової готівки-10000,0 грн.),    освітньої субвенції  - 97456,48 </t>
    </r>
  </si>
  <si>
    <t>На оплату праці позашкільним закладам освіти</t>
  </si>
  <si>
    <t>Придбання хірургічного інструментарію (передача до спецфонду)</t>
  </si>
  <si>
    <t>На оплату праці на утримання інших закладів освіти (психомедико-педконсультація)</t>
  </si>
  <si>
    <t>Боромиківська сільська рада. Снов`янський ДНЗ.Зміцнення матеріально-технічної бази (ін.субв.з облбюджету на виконання доручень виборців депутатами облради)</t>
  </si>
  <si>
    <t>Довжицька сільська рада.Табаївський клуб-бібліотека. Ремонт приміщення (ін.субв.з облбюджету на виконання доручень виборців депутатами облради)</t>
  </si>
  <si>
    <t>Рудківська сільська рада.Благоустрій села Рудка (ін.субв.з облбюджету на виконання доручень виборців депутатами облради)</t>
  </si>
  <si>
    <t>Седнівська селищна рада. Седнівський будинок культури. Ремонт приміщення (ін.субв.з облбюджету на виконання доручень виборців депутатами облради)</t>
  </si>
  <si>
    <t>Придбання ноутбуків  для сімейних лікарів амбулаторій Редьківської, Ст.Білоуської, Мохнатинської ЗПСМ</t>
  </si>
  <si>
    <t>в т.ч.на оплату праці</t>
  </si>
  <si>
    <t>Інші субвенції з сільських(селищних) бюджетів(ЗФ)</t>
  </si>
  <si>
    <t>Додат.дотації з ДБ від громад</t>
  </si>
  <si>
    <t>Повернення громадам невикористаних призначень ін.субвенцій (Гончарівська-242900 грн, М.Коцюбинська-342770,0 грн.)</t>
  </si>
  <si>
    <t>Повернення М.Коцюбинській сел/р додатк.дотації з ДержБюдж.</t>
  </si>
  <si>
    <t>Видатки на утримання бібліотек (від Гончарівської сел.ради-2600,0 грн.)</t>
  </si>
  <si>
    <t>Оплата послуг з висвітлення діяльності районної ради в газеті "Наш край"</t>
  </si>
  <si>
    <t>250404-8600</t>
  </si>
  <si>
    <r>
      <t>Використано залишків з котлового рахунку на 14.12.2017р.   -</t>
    </r>
    <r>
      <rPr>
        <b/>
        <sz val="16"/>
        <rFont val="Times New Roman"/>
        <family val="1"/>
      </rPr>
      <t xml:space="preserve"> 4084641,0 грн</t>
    </r>
    <r>
      <rPr>
        <b/>
        <sz val="14"/>
        <rFont val="Times New Roman"/>
        <family val="1"/>
      </rPr>
      <t>., з освітньої субвенції - 2051960</t>
    </r>
    <r>
      <rPr>
        <b/>
        <sz val="16"/>
        <rFont val="Times New Roman"/>
        <family val="1"/>
      </rPr>
      <t>,0 грн</t>
    </r>
    <r>
      <rPr>
        <b/>
        <sz val="14"/>
        <rFont val="Times New Roman"/>
        <family val="1"/>
      </rPr>
      <t>., з медичної  субвенції - 34362,61 грн.</t>
    </r>
  </si>
  <si>
    <r>
      <t>ВІДДІЛ КУЛЬТУРИ</t>
    </r>
    <r>
      <rPr>
        <sz val="16"/>
        <rFont val="Times New Roman"/>
        <family val="1"/>
      </rPr>
      <t>. Придбання ноутбука для ценрталіз.бухгалтерії  (перерозподіл із Заг.фонду)</t>
    </r>
  </si>
</sst>
</file>

<file path=xl/styles.xml><?xml version="1.0" encoding="utf-8"?>
<styleSheet xmlns="http://schemas.openxmlformats.org/spreadsheetml/2006/main">
  <numFmts count="3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 &quot;грн.&quot;_-;\-* #,##0.0\ &quot;грн.&quot;_-;_-* &quot;-&quot;??\ &quot;грн.&quot;_-;_-@_-"/>
    <numFmt numFmtId="173" formatCode="_-* #,##0\ &quot;грн.&quot;_-;\-* #,##0\ &quot;грн.&quot;_-;_-* &quot;-&quot;??\ &quot;грн.&quot;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
    <numFmt numFmtId="181" formatCode="0.00000"/>
    <numFmt numFmtId="182" formatCode="0.0000"/>
    <numFmt numFmtId="183" formatCode="#,##0_ ;[Red]\-#,##0\ "/>
    <numFmt numFmtId="184" formatCode="0.00_ ;[Red]\-0.00\ "/>
    <numFmt numFmtId="185" formatCode="[$-422]d\ mmmm\ yyyy&quot; р.&quot;"/>
    <numFmt numFmtId="186" formatCode="#,##0.0"/>
  </numFmts>
  <fonts count="55">
    <font>
      <sz val="10"/>
      <name val="Arial Cyr"/>
      <family val="0"/>
    </font>
    <font>
      <sz val="12"/>
      <name val="Times New Roman"/>
      <family val="1"/>
    </font>
    <font>
      <sz val="8"/>
      <name val="Arial Cyr"/>
      <family val="0"/>
    </font>
    <font>
      <b/>
      <sz val="16"/>
      <name val="Times New Roman"/>
      <family val="1"/>
    </font>
    <font>
      <b/>
      <sz val="14"/>
      <name val="Times New Roman"/>
      <family val="1"/>
    </font>
    <font>
      <b/>
      <sz val="12"/>
      <color indexed="61"/>
      <name val="Times New Roman"/>
      <family val="1"/>
    </font>
    <font>
      <sz val="12"/>
      <color indexed="61"/>
      <name val="Times New Roman"/>
      <family val="1"/>
    </font>
    <font>
      <sz val="14"/>
      <name val="Times New Roman"/>
      <family val="1"/>
    </font>
    <font>
      <b/>
      <sz val="14"/>
      <color indexed="61"/>
      <name val="Times New Roman"/>
      <family val="1"/>
    </font>
    <font>
      <sz val="14"/>
      <color indexed="10"/>
      <name val="Times New Roman"/>
      <family val="1"/>
    </font>
    <font>
      <b/>
      <sz val="20"/>
      <name val="Times New Roman"/>
      <family val="1"/>
    </font>
    <font>
      <u val="single"/>
      <sz val="10"/>
      <color indexed="12"/>
      <name val="Arial Cyr"/>
      <family val="0"/>
    </font>
    <font>
      <u val="single"/>
      <sz val="10"/>
      <color indexed="36"/>
      <name val="Arial Cyr"/>
      <family val="0"/>
    </font>
    <font>
      <b/>
      <sz val="14"/>
      <color indexed="10"/>
      <name val="Times New Roman"/>
      <family val="1"/>
    </font>
    <font>
      <sz val="16"/>
      <name val="Times New Roman"/>
      <family val="1"/>
    </font>
    <font>
      <i/>
      <sz val="16"/>
      <name val="Times New Roman"/>
      <family val="1"/>
    </font>
    <font>
      <b/>
      <sz val="16"/>
      <color indexed="61"/>
      <name val="Times New Roman"/>
      <family val="1"/>
    </font>
    <font>
      <sz val="16"/>
      <color indexed="61"/>
      <name val="Times New Roman"/>
      <family val="1"/>
    </font>
    <font>
      <sz val="16"/>
      <color indexed="10"/>
      <name val="Times New Roman"/>
      <family val="1"/>
    </font>
    <font>
      <b/>
      <sz val="18"/>
      <name val="Times New Roman"/>
      <family val="1"/>
    </font>
    <font>
      <b/>
      <sz val="18"/>
      <color indexed="10"/>
      <name val="Times New Roman"/>
      <family val="1"/>
    </font>
    <font>
      <b/>
      <sz val="18"/>
      <color indexed="61"/>
      <name val="Times New Roman"/>
      <family val="1"/>
    </font>
    <font>
      <sz val="18"/>
      <name val="Times New Roman"/>
      <family val="1"/>
    </font>
    <font>
      <b/>
      <i/>
      <sz val="16"/>
      <name val="Times New Roman"/>
      <family val="1"/>
    </font>
    <font>
      <b/>
      <u val="single"/>
      <sz val="14"/>
      <name val="Times New Roman"/>
      <family val="1"/>
    </font>
    <font>
      <b/>
      <sz val="12"/>
      <name val="Times New Roman"/>
      <family val="1"/>
    </font>
    <font>
      <b/>
      <i/>
      <sz val="18"/>
      <name val="Times New Roman"/>
      <family val="1"/>
    </font>
    <font>
      <b/>
      <sz val="12"/>
      <color indexed="10"/>
      <name val="Times New Roman"/>
      <family val="1"/>
    </font>
    <font>
      <b/>
      <sz val="13"/>
      <name val="Times New Roman"/>
      <family val="1"/>
    </font>
    <font>
      <b/>
      <sz val="18"/>
      <color indexed="56"/>
      <name val="Cambria"/>
      <family val="2"/>
    </font>
    <font>
      <b/>
      <sz val="15"/>
      <color indexed="56"/>
      <name val="Arial Cyr"/>
      <family val="2"/>
    </font>
    <font>
      <b/>
      <sz val="13"/>
      <color indexed="56"/>
      <name val="Arial Cyr"/>
      <family val="2"/>
    </font>
    <font>
      <b/>
      <sz val="11"/>
      <color indexed="56"/>
      <name val="Arial Cyr"/>
      <family val="2"/>
    </font>
    <font>
      <sz val="10"/>
      <color indexed="17"/>
      <name val="Arial Cyr"/>
      <family val="2"/>
    </font>
    <font>
      <sz val="10"/>
      <color indexed="20"/>
      <name val="Arial Cyr"/>
      <family val="2"/>
    </font>
    <font>
      <sz val="10"/>
      <color indexed="60"/>
      <name val="Arial Cyr"/>
      <family val="2"/>
    </font>
    <font>
      <sz val="10"/>
      <color indexed="62"/>
      <name val="Arial Cyr"/>
      <family val="2"/>
    </font>
    <font>
      <b/>
      <sz val="10"/>
      <color indexed="63"/>
      <name val="Arial Cyr"/>
      <family val="2"/>
    </font>
    <font>
      <b/>
      <sz val="10"/>
      <color indexed="52"/>
      <name val="Arial Cyr"/>
      <family val="2"/>
    </font>
    <font>
      <sz val="10"/>
      <color indexed="52"/>
      <name val="Arial Cyr"/>
      <family val="2"/>
    </font>
    <font>
      <b/>
      <sz val="10"/>
      <color indexed="9"/>
      <name val="Arial Cyr"/>
      <family val="2"/>
    </font>
    <font>
      <sz val="10"/>
      <color indexed="10"/>
      <name val="Arial Cyr"/>
      <family val="2"/>
    </font>
    <font>
      <i/>
      <sz val="10"/>
      <color indexed="23"/>
      <name val="Arial Cyr"/>
      <family val="2"/>
    </font>
    <font>
      <b/>
      <sz val="10"/>
      <color indexed="8"/>
      <name val="Arial Cyr"/>
      <family val="2"/>
    </font>
    <font>
      <sz val="10"/>
      <color indexed="9"/>
      <name val="Arial Cyr"/>
      <family val="2"/>
    </font>
    <font>
      <sz val="10"/>
      <color indexed="8"/>
      <name val="Arial Cyr"/>
      <family val="2"/>
    </font>
    <font>
      <sz val="10"/>
      <name val="Helv"/>
      <family val="0"/>
    </font>
    <font>
      <i/>
      <sz val="20"/>
      <name val="Times New Roman"/>
      <family val="1"/>
    </font>
    <font>
      <i/>
      <sz val="18"/>
      <name val="Times New Roman"/>
      <family val="1"/>
    </font>
    <font>
      <sz val="10"/>
      <name val="Arial"/>
      <family val="0"/>
    </font>
    <font>
      <b/>
      <i/>
      <sz val="14"/>
      <name val="Times New Roman"/>
      <family val="1"/>
    </font>
    <font>
      <b/>
      <i/>
      <sz val="20"/>
      <name val="Times New Roman"/>
      <family val="1"/>
    </font>
    <font>
      <b/>
      <i/>
      <sz val="20"/>
      <color indexed="10"/>
      <name val="Times New Roman"/>
      <family val="1"/>
    </font>
    <font>
      <b/>
      <i/>
      <sz val="14"/>
      <color indexed="10"/>
      <name val="Times New Roman"/>
      <family val="1"/>
    </font>
    <font>
      <sz val="2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color indexed="63"/>
      </right>
      <top style="medium"/>
      <bottom style="mediu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4">
    <xf numFmtId="0" fontId="4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3" fillId="0" borderId="6" applyNumberFormat="0" applyFill="0" applyAlignment="0" applyProtection="0"/>
    <xf numFmtId="0" fontId="40" fillId="21" borderId="7" applyNumberFormat="0" applyAlignment="0" applyProtection="0"/>
    <xf numFmtId="0" fontId="29" fillId="0" borderId="0" applyNumberFormat="0" applyFill="0" applyBorder="0" applyAlignment="0" applyProtection="0"/>
    <xf numFmtId="0" fontId="35" fillId="22" borderId="0" applyNumberFormat="0" applyBorder="0" applyAlignment="0" applyProtection="0"/>
    <xf numFmtId="0" fontId="49" fillId="0" borderId="0">
      <alignment/>
      <protection/>
    </xf>
    <xf numFmtId="0" fontId="12" fillId="0" borderId="0" applyNumberFormat="0" applyFill="0" applyBorder="0" applyAlignment="0" applyProtection="0"/>
    <xf numFmtId="0" fontId="34"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89">
    <xf numFmtId="0" fontId="0" fillId="0" borderId="0" xfId="0" applyAlignment="1">
      <alignment/>
    </xf>
    <xf numFmtId="0" fontId="1" fillId="0" borderId="0" xfId="0" applyFont="1" applyFill="1" applyAlignment="1">
      <alignment vertical="top"/>
    </xf>
    <xf numFmtId="0" fontId="1" fillId="0" borderId="0" xfId="0" applyFont="1" applyAlignment="1">
      <alignment vertical="top"/>
    </xf>
    <xf numFmtId="0" fontId="1" fillId="0" borderId="10" xfId="0" applyFont="1" applyBorder="1" applyAlignment="1">
      <alignment horizontal="center" vertical="top"/>
    </xf>
    <xf numFmtId="0" fontId="4" fillId="0" borderId="10" xfId="0" applyFont="1" applyFill="1" applyBorder="1" applyAlignment="1">
      <alignment horizontal="center" vertical="top"/>
    </xf>
    <xf numFmtId="0" fontId="13" fillId="0" borderId="0" xfId="0" applyFont="1" applyFill="1" applyAlignment="1">
      <alignment vertical="top"/>
    </xf>
    <xf numFmtId="0" fontId="1" fillId="0" borderId="0" xfId="0" applyFont="1" applyAlignment="1">
      <alignment horizontal="center" vertical="top"/>
    </xf>
    <xf numFmtId="0" fontId="4" fillId="0" borderId="0" xfId="0" applyFont="1" applyFill="1" applyAlignment="1">
      <alignment horizontal="left" vertical="top"/>
    </xf>
    <xf numFmtId="0" fontId="3" fillId="7" borderId="10" xfId="0" applyFont="1" applyFill="1" applyBorder="1" applyAlignment="1">
      <alignment horizontal="center" vertical="top"/>
    </xf>
    <xf numFmtId="0" fontId="3" fillId="7" borderId="10" xfId="0" applyFont="1" applyFill="1" applyBorder="1" applyAlignment="1">
      <alignment horizontal="left" vertical="top"/>
    </xf>
    <xf numFmtId="0" fontId="14" fillId="0" borderId="0" xfId="0" applyFont="1" applyAlignment="1">
      <alignment horizontal="center" vertical="top"/>
    </xf>
    <xf numFmtId="4" fontId="3" fillId="7" borderId="10" xfId="0" applyNumberFormat="1" applyFont="1" applyFill="1" applyBorder="1" applyAlignment="1">
      <alignment horizontal="center" vertical="top"/>
    </xf>
    <xf numFmtId="4" fontId="14"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wrapText="1"/>
    </xf>
    <xf numFmtId="0" fontId="4" fillId="0" borderId="11" xfId="0" applyFont="1" applyFill="1" applyBorder="1" applyAlignment="1">
      <alignment horizontal="left" vertical="top"/>
    </xf>
    <xf numFmtId="4" fontId="4" fillId="0" borderId="0" xfId="0" applyNumberFormat="1" applyFont="1" applyFill="1" applyAlignment="1">
      <alignment horizontal="left" vertical="top"/>
    </xf>
    <xf numFmtId="0" fontId="14" fillId="0" borderId="0" xfId="0" applyFont="1" applyFill="1" applyAlignment="1">
      <alignment vertical="top"/>
    </xf>
    <xf numFmtId="0" fontId="14" fillId="24" borderId="0" xfId="0" applyFont="1" applyFill="1" applyAlignment="1">
      <alignment vertical="top"/>
    </xf>
    <xf numFmtId="0" fontId="3" fillId="24" borderId="0" xfId="0" applyFont="1" applyFill="1" applyAlignment="1">
      <alignment vertical="top"/>
    </xf>
    <xf numFmtId="0" fontId="18" fillId="0" borderId="0" xfId="0" applyFont="1" applyFill="1" applyAlignment="1">
      <alignment vertical="top"/>
    </xf>
    <xf numFmtId="0" fontId="18" fillId="24" borderId="0" xfId="0" applyFont="1" applyFill="1" applyAlignment="1">
      <alignment vertical="top"/>
    </xf>
    <xf numFmtId="4" fontId="19" fillId="7" borderId="10" xfId="0" applyNumberFormat="1" applyFont="1" applyFill="1" applyBorder="1" applyAlignment="1">
      <alignment horizontal="center" vertical="top"/>
    </xf>
    <xf numFmtId="0" fontId="14" fillId="0" borderId="10" xfId="0" applyFont="1" applyBorder="1" applyAlignment="1">
      <alignment horizontal="center" vertical="top" wrapText="1"/>
    </xf>
    <xf numFmtId="0" fontId="14" fillId="0" borderId="12" xfId="0" applyFont="1" applyBorder="1" applyAlignment="1">
      <alignment vertical="top" wrapText="1"/>
    </xf>
    <xf numFmtId="0" fontId="14" fillId="25" borderId="13" xfId="0" applyFont="1" applyFill="1" applyBorder="1" applyAlignment="1">
      <alignment horizontal="center" vertical="top" wrapText="1"/>
    </xf>
    <xf numFmtId="0" fontId="1" fillId="0" borderId="13" xfId="0" applyFont="1" applyBorder="1" applyAlignment="1">
      <alignment horizontal="center" vertical="top"/>
    </xf>
    <xf numFmtId="0" fontId="14" fillId="0" borderId="10" xfId="0" applyFont="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24" fillId="0" borderId="0" xfId="0" applyFont="1" applyFill="1" applyAlignment="1">
      <alignment horizontal="left" vertical="top" wrapText="1"/>
    </xf>
    <xf numFmtId="0" fontId="4" fillId="0" borderId="0" xfId="0" applyFont="1" applyFill="1" applyBorder="1" applyAlignment="1">
      <alignment horizontal="left" vertical="top"/>
    </xf>
    <xf numFmtId="4" fontId="19" fillId="0" borderId="10" xfId="0" applyNumberFormat="1" applyFont="1" applyFill="1" applyBorder="1" applyAlignment="1">
      <alignment horizontal="center" vertical="top"/>
    </xf>
    <xf numFmtId="4" fontId="19"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186" fontId="19" fillId="0" borderId="10" xfId="0" applyNumberFormat="1" applyFont="1" applyFill="1" applyBorder="1" applyAlignment="1">
      <alignment horizontal="center" vertical="top"/>
    </xf>
    <xf numFmtId="0" fontId="1" fillId="0" borderId="10" xfId="0" applyFont="1" applyBorder="1" applyAlignment="1">
      <alignment horizontal="center" vertical="top" wrapText="1"/>
    </xf>
    <xf numFmtId="4" fontId="10" fillId="7" borderId="10" xfId="0" applyNumberFormat="1" applyFont="1" applyFill="1" applyBorder="1" applyAlignment="1">
      <alignment horizontal="center" vertical="top"/>
    </xf>
    <xf numFmtId="0" fontId="9" fillId="7" borderId="0" xfId="0" applyFont="1" applyFill="1" applyAlignment="1">
      <alignment vertical="top"/>
    </xf>
    <xf numFmtId="0" fontId="4" fillId="0" borderId="0" xfId="0" applyFont="1" applyFill="1" applyAlignment="1">
      <alignment horizontal="center" vertical="top" wrapText="1"/>
    </xf>
    <xf numFmtId="4" fontId="26" fillId="7" borderId="10" xfId="0" applyNumberFormat="1" applyFont="1" applyFill="1" applyBorder="1" applyAlignment="1">
      <alignment horizontal="center" vertical="top" wrapText="1"/>
    </xf>
    <xf numFmtId="4" fontId="22" fillId="0" borderId="10" xfId="0" applyNumberFormat="1" applyFont="1" applyFill="1" applyBorder="1" applyAlignment="1">
      <alignment horizontal="center" vertical="top"/>
    </xf>
    <xf numFmtId="4" fontId="19" fillId="7" borderId="10" xfId="0" applyNumberFormat="1" applyFont="1" applyFill="1" applyBorder="1" applyAlignment="1">
      <alignment horizontal="center" vertical="top" wrapText="1"/>
    </xf>
    <xf numFmtId="4" fontId="26" fillId="0" borderId="10" xfId="0" applyNumberFormat="1" applyFont="1" applyFill="1" applyBorder="1" applyAlignment="1">
      <alignment horizontal="center" vertical="top" wrapText="1"/>
    </xf>
    <xf numFmtId="4" fontId="26" fillId="0" borderId="10" xfId="0" applyNumberFormat="1" applyFont="1" applyFill="1" applyBorder="1" applyAlignment="1">
      <alignment horizontal="center" vertical="top"/>
    </xf>
    <xf numFmtId="0" fontId="19" fillId="24" borderId="0" xfId="0" applyFont="1" applyFill="1" applyAlignment="1">
      <alignment vertical="top"/>
    </xf>
    <xf numFmtId="0" fontId="4" fillId="0" borderId="0" xfId="0" applyFont="1" applyFill="1" applyAlignment="1">
      <alignment vertical="top"/>
    </xf>
    <xf numFmtId="0" fontId="20" fillId="24" borderId="0" xfId="0" applyFont="1" applyFill="1" applyAlignment="1">
      <alignment vertical="top"/>
    </xf>
    <xf numFmtId="0" fontId="19" fillId="0" borderId="0" xfId="0" applyFont="1" applyFill="1" applyAlignment="1">
      <alignment vertical="top"/>
    </xf>
    <xf numFmtId="4" fontId="14" fillId="7" borderId="10" xfId="0" applyNumberFormat="1" applyFont="1" applyFill="1" applyBorder="1" applyAlignment="1">
      <alignment horizontal="center" vertical="top"/>
    </xf>
    <xf numFmtId="4" fontId="15" fillId="7" borderId="10" xfId="0" applyNumberFormat="1" applyFont="1" applyFill="1" applyBorder="1" applyAlignment="1">
      <alignment horizontal="center" vertical="top" wrapText="1"/>
    </xf>
    <xf numFmtId="4" fontId="15" fillId="7" borderId="10" xfId="0" applyNumberFormat="1" applyFont="1" applyFill="1" applyBorder="1" applyAlignment="1">
      <alignment horizontal="center" vertical="top"/>
    </xf>
    <xf numFmtId="4" fontId="19" fillId="24" borderId="10" xfId="0" applyNumberFormat="1" applyFont="1" applyFill="1" applyBorder="1" applyAlignment="1">
      <alignment horizontal="center" vertical="top"/>
    </xf>
    <xf numFmtId="4" fontId="3" fillId="24" borderId="10" xfId="0" applyNumberFormat="1" applyFont="1" applyFill="1" applyBorder="1" applyAlignment="1">
      <alignment horizontal="center" vertical="top"/>
    </xf>
    <xf numFmtId="4" fontId="19" fillId="24" borderId="10" xfId="0" applyNumberFormat="1" applyFont="1" applyFill="1" applyBorder="1" applyAlignment="1">
      <alignment horizontal="center" vertical="top" wrapText="1"/>
    </xf>
    <xf numFmtId="4" fontId="3" fillId="24" borderId="10" xfId="0" applyNumberFormat="1" applyFont="1" applyFill="1" applyBorder="1" applyAlignment="1">
      <alignment horizontal="center" vertical="top" wrapText="1"/>
    </xf>
    <xf numFmtId="0" fontId="9" fillId="24" borderId="0" xfId="0" applyFont="1" applyFill="1" applyAlignment="1">
      <alignment vertical="top"/>
    </xf>
    <xf numFmtId="0" fontId="1" fillId="24" borderId="0" xfId="0" applyFont="1" applyFill="1" applyAlignment="1">
      <alignment vertical="top"/>
    </xf>
    <xf numFmtId="4" fontId="26" fillId="24" borderId="10" xfId="0" applyNumberFormat="1" applyFont="1" applyFill="1" applyBorder="1" applyAlignment="1">
      <alignment horizontal="center" vertical="top" wrapText="1"/>
    </xf>
    <xf numFmtId="0" fontId="20" fillId="24" borderId="0" xfId="0" applyFont="1" applyFill="1" applyAlignment="1">
      <alignment horizontal="center" vertical="top"/>
    </xf>
    <xf numFmtId="0" fontId="21" fillId="24" borderId="0" xfId="0" applyFont="1" applyFill="1" applyBorder="1" applyAlignment="1">
      <alignment vertical="top"/>
    </xf>
    <xf numFmtId="0" fontId="22" fillId="24" borderId="0" xfId="0" applyFont="1" applyFill="1" applyAlignment="1">
      <alignment vertical="top"/>
    </xf>
    <xf numFmtId="0" fontId="21" fillId="24" borderId="0" xfId="0" applyFont="1" applyFill="1" applyBorder="1" applyAlignment="1">
      <alignment horizontal="center" vertical="top"/>
    </xf>
    <xf numFmtId="174" fontId="21" fillId="24" borderId="0" xfId="0" applyNumberFormat="1" applyFont="1" applyFill="1" applyBorder="1" applyAlignment="1">
      <alignment horizontal="center" vertical="top"/>
    </xf>
    <xf numFmtId="0" fontId="21" fillId="24" borderId="0" xfId="0" applyFont="1" applyFill="1" applyAlignment="1">
      <alignment vertical="top"/>
    </xf>
    <xf numFmtId="0" fontId="8" fillId="24" borderId="0" xfId="0" applyFont="1" applyFill="1" applyBorder="1" applyAlignment="1">
      <alignment vertical="top"/>
    </xf>
    <xf numFmtId="0" fontId="16" fillId="24" borderId="0" xfId="0" applyFont="1" applyFill="1" applyBorder="1" applyAlignment="1">
      <alignment horizontal="center" vertical="top"/>
    </xf>
    <xf numFmtId="0" fontId="8" fillId="24" borderId="0" xfId="0" applyFont="1" applyFill="1" applyBorder="1" applyAlignment="1">
      <alignment horizontal="center" vertical="top"/>
    </xf>
    <xf numFmtId="0" fontId="5" fillId="24" borderId="0" xfId="0" applyFont="1" applyFill="1" applyBorder="1" applyAlignment="1">
      <alignment horizontal="center" vertical="top"/>
    </xf>
    <xf numFmtId="0" fontId="5" fillId="24" borderId="0" xfId="0" applyFont="1" applyFill="1" applyAlignment="1">
      <alignment vertical="top"/>
    </xf>
    <xf numFmtId="9" fontId="8" fillId="24" borderId="0" xfId="0" applyNumberFormat="1" applyFont="1" applyFill="1" applyBorder="1" applyAlignment="1">
      <alignment vertical="top"/>
    </xf>
    <xf numFmtId="9" fontId="16" fillId="24" borderId="0" xfId="0" applyNumberFormat="1" applyFont="1" applyFill="1" applyBorder="1" applyAlignment="1">
      <alignment horizontal="center" vertical="top"/>
    </xf>
    <xf numFmtId="0" fontId="6" fillId="24" borderId="0" xfId="0" applyFont="1" applyFill="1" applyBorder="1" applyAlignment="1">
      <alignment vertical="top"/>
    </xf>
    <xf numFmtId="0" fontId="17" fillId="24" borderId="0" xfId="0" applyFont="1" applyFill="1" applyBorder="1" applyAlignment="1">
      <alignment horizontal="center" vertical="top"/>
    </xf>
    <xf numFmtId="0" fontId="6" fillId="24" borderId="0" xfId="0" applyFont="1" applyFill="1" applyBorder="1" applyAlignment="1">
      <alignment horizontal="center" vertical="top"/>
    </xf>
    <xf numFmtId="0" fontId="6" fillId="24" borderId="0" xfId="0" applyFont="1" applyFill="1" applyAlignment="1">
      <alignment vertical="top"/>
    </xf>
    <xf numFmtId="0" fontId="14" fillId="24" borderId="0" xfId="0" applyFont="1" applyFill="1" applyAlignment="1">
      <alignment horizontal="center" vertical="top"/>
    </xf>
    <xf numFmtId="0" fontId="1" fillId="24" borderId="0" xfId="0" applyFont="1" applyFill="1" applyAlignment="1">
      <alignment horizontal="center" vertical="top"/>
    </xf>
    <xf numFmtId="174" fontId="1" fillId="24" borderId="0" xfId="0" applyNumberFormat="1" applyFont="1" applyFill="1" applyAlignment="1">
      <alignment horizontal="center" vertical="top"/>
    </xf>
    <xf numFmtId="0" fontId="14" fillId="7" borderId="0" xfId="0" applyFont="1" applyFill="1" applyAlignment="1">
      <alignment vertical="top"/>
    </xf>
    <xf numFmtId="0" fontId="1" fillId="7" borderId="0" xfId="0" applyFont="1" applyFill="1" applyAlignment="1">
      <alignment vertical="top"/>
    </xf>
    <xf numFmtId="0" fontId="1" fillId="7" borderId="0" xfId="0" applyFont="1" applyFill="1" applyAlignment="1">
      <alignment vertical="top" wrapText="1"/>
    </xf>
    <xf numFmtId="0" fontId="13" fillId="7" borderId="0" xfId="0" applyFont="1" applyFill="1" applyAlignment="1">
      <alignment vertical="top"/>
    </xf>
    <xf numFmtId="0" fontId="27" fillId="7" borderId="0" xfId="0" applyFont="1" applyFill="1" applyAlignment="1">
      <alignment vertical="top" wrapText="1"/>
    </xf>
    <xf numFmtId="0" fontId="20" fillId="7" borderId="0" xfId="0" applyFont="1" applyFill="1" applyAlignment="1">
      <alignment vertical="top"/>
    </xf>
    <xf numFmtId="4" fontId="26" fillId="7" borderId="10" xfId="0" applyNumberFormat="1" applyFont="1" applyFill="1" applyBorder="1" applyAlignment="1">
      <alignment horizontal="center" vertical="top"/>
    </xf>
    <xf numFmtId="0" fontId="4" fillId="7" borderId="0" xfId="0" applyFont="1" applyFill="1" applyAlignment="1">
      <alignment vertical="top" wrapText="1"/>
    </xf>
    <xf numFmtId="0" fontId="25" fillId="7" borderId="0" xfId="0" applyFont="1" applyFill="1" applyAlignment="1">
      <alignment vertical="top" wrapText="1"/>
    </xf>
    <xf numFmtId="4" fontId="22" fillId="7" borderId="10" xfId="0" applyNumberFormat="1" applyFont="1" applyFill="1" applyBorder="1" applyAlignment="1">
      <alignment horizontal="center" vertical="top"/>
    </xf>
    <xf numFmtId="0" fontId="7" fillId="7" borderId="0" xfId="0" applyFont="1" applyFill="1" applyAlignment="1">
      <alignment vertical="top" wrapText="1"/>
    </xf>
    <xf numFmtId="0" fontId="7" fillId="7" borderId="0" xfId="0" applyFont="1" applyFill="1" applyAlignment="1">
      <alignment vertical="top"/>
    </xf>
    <xf numFmtId="0" fontId="9" fillId="7" borderId="0" xfId="0" applyFont="1" applyFill="1" applyAlignment="1">
      <alignment vertical="top" wrapText="1"/>
    </xf>
    <xf numFmtId="0" fontId="20" fillId="0" borderId="0" xfId="0" applyFont="1" applyFill="1" applyAlignment="1">
      <alignment vertical="top"/>
    </xf>
    <xf numFmtId="0" fontId="7" fillId="0" borderId="0" xfId="0" applyFont="1" applyFill="1" applyAlignment="1">
      <alignment vertical="top"/>
    </xf>
    <xf numFmtId="4" fontId="16" fillId="24" borderId="0" xfId="0" applyNumberFormat="1" applyFont="1" applyFill="1" applyBorder="1" applyAlignment="1">
      <alignment horizontal="center" vertical="top"/>
    </xf>
    <xf numFmtId="4" fontId="3" fillId="7" borderId="10" xfId="0" applyNumberFormat="1" applyFont="1" applyFill="1" applyBorder="1" applyAlignment="1">
      <alignment horizontal="center" vertical="top" wrapText="1"/>
    </xf>
    <xf numFmtId="10" fontId="17" fillId="24" borderId="0" xfId="0" applyNumberFormat="1" applyFont="1" applyFill="1" applyBorder="1" applyAlignment="1">
      <alignment horizontal="center" vertical="top"/>
    </xf>
    <xf numFmtId="4" fontId="14" fillId="24" borderId="0" xfId="0" applyNumberFormat="1" applyFont="1" applyFill="1" applyAlignment="1">
      <alignment horizontal="center" vertical="top"/>
    </xf>
    <xf numFmtId="0" fontId="18" fillId="7" borderId="0" xfId="0" applyFont="1" applyFill="1" applyAlignment="1">
      <alignment vertical="top"/>
    </xf>
    <xf numFmtId="4" fontId="47" fillId="7" borderId="10" xfId="0" applyNumberFormat="1" applyFont="1" applyFill="1" applyBorder="1" applyAlignment="1">
      <alignment horizontal="center" vertical="top"/>
    </xf>
    <xf numFmtId="4" fontId="48" fillId="7" borderId="10" xfId="0" applyNumberFormat="1" applyFont="1" applyFill="1" applyBorder="1" applyAlignment="1">
      <alignment horizontal="center" vertical="top"/>
    </xf>
    <xf numFmtId="0" fontId="19" fillId="7" borderId="0" xfId="0" applyFont="1" applyFill="1" applyAlignment="1">
      <alignment vertical="top"/>
    </xf>
    <xf numFmtId="0" fontId="3" fillId="7" borderId="0" xfId="0" applyFont="1" applyFill="1" applyAlignment="1">
      <alignment vertical="top"/>
    </xf>
    <xf numFmtId="4" fontId="19" fillId="7" borderId="10" xfId="0" applyNumberFormat="1" applyFont="1" applyFill="1" applyBorder="1" applyAlignment="1">
      <alignment horizontal="center" vertical="center"/>
    </xf>
    <xf numFmtId="4" fontId="19" fillId="7" borderId="10" xfId="0" applyNumberFormat="1" applyFont="1" applyFill="1" applyBorder="1" applyAlignment="1">
      <alignment horizontal="center" vertical="center" wrapText="1"/>
    </xf>
    <xf numFmtId="0" fontId="27" fillId="0" borderId="0" xfId="0" applyFont="1" applyFill="1" applyAlignment="1">
      <alignment vertical="top" wrapText="1"/>
    </xf>
    <xf numFmtId="4" fontId="47" fillId="0" borderId="10" xfId="0" applyNumberFormat="1" applyFont="1" applyFill="1" applyBorder="1" applyAlignment="1">
      <alignment horizontal="center" vertical="top"/>
    </xf>
    <xf numFmtId="4" fontId="48" fillId="0" borderId="10" xfId="0" applyNumberFormat="1" applyFont="1" applyFill="1" applyBorder="1" applyAlignment="1">
      <alignment horizontal="center" vertical="top"/>
    </xf>
    <xf numFmtId="4" fontId="19" fillId="0" borderId="10" xfId="0" applyNumberFormat="1" applyFont="1" applyFill="1" applyBorder="1" applyAlignment="1">
      <alignment vertical="top"/>
    </xf>
    <xf numFmtId="4" fontId="15" fillId="0" borderId="10" xfId="0" applyNumberFormat="1" applyFont="1" applyFill="1" applyBorder="1" applyAlignment="1">
      <alignment horizontal="center" vertical="top" wrapText="1"/>
    </xf>
    <xf numFmtId="4" fontId="10" fillId="0" borderId="10" xfId="0" applyNumberFormat="1" applyFont="1" applyFill="1" applyBorder="1" applyAlignment="1">
      <alignment horizontal="center" vertical="top"/>
    </xf>
    <xf numFmtId="4" fontId="15" fillId="0" borderId="10" xfId="0" applyNumberFormat="1" applyFont="1" applyFill="1" applyBorder="1" applyAlignment="1">
      <alignment horizontal="center" vertical="top"/>
    </xf>
    <xf numFmtId="0" fontId="9" fillId="0" borderId="0" xfId="0" applyFont="1" applyFill="1" applyAlignment="1">
      <alignment vertical="top" wrapText="1"/>
    </xf>
    <xf numFmtId="0" fontId="9" fillId="0" borderId="0" xfId="0" applyFont="1" applyFill="1" applyAlignment="1">
      <alignment vertical="top"/>
    </xf>
    <xf numFmtId="4" fontId="51" fillId="0" borderId="10" xfId="0" applyNumberFormat="1" applyFont="1" applyFill="1" applyBorder="1" applyAlignment="1">
      <alignment horizontal="center" vertical="top" wrapText="1"/>
    </xf>
    <xf numFmtId="0" fontId="52" fillId="0" borderId="0" xfId="0" applyFont="1" applyFill="1" applyAlignment="1">
      <alignment vertical="top"/>
    </xf>
    <xf numFmtId="4" fontId="23" fillId="0" borderId="10" xfId="0" applyNumberFormat="1" applyFont="1" applyFill="1" applyBorder="1" applyAlignment="1">
      <alignment horizontal="center" vertical="top" wrapText="1"/>
    </xf>
    <xf numFmtId="4" fontId="23" fillId="0" borderId="10" xfId="0" applyNumberFormat="1" applyFont="1" applyFill="1" applyBorder="1" applyAlignment="1">
      <alignment horizontal="center" vertical="top"/>
    </xf>
    <xf numFmtId="0" fontId="53" fillId="0" borderId="0" xfId="0" applyFont="1" applyFill="1" applyAlignment="1">
      <alignment vertical="top"/>
    </xf>
    <xf numFmtId="4" fontId="54" fillId="0" borderId="10" xfId="0" applyNumberFormat="1" applyFont="1" applyFill="1" applyBorder="1" applyAlignment="1">
      <alignment horizontal="center" vertical="top"/>
    </xf>
    <xf numFmtId="4" fontId="14" fillId="0" borderId="10" xfId="0" applyNumberFormat="1" applyFont="1" applyFill="1" applyBorder="1" applyAlignment="1">
      <alignment horizontal="center" vertical="top" wrapText="1"/>
    </xf>
    <xf numFmtId="4" fontId="19" fillId="7" borderId="10" xfId="0" applyNumberFormat="1" applyFont="1" applyFill="1" applyBorder="1" applyAlignment="1">
      <alignment vertical="top" wrapText="1"/>
    </xf>
    <xf numFmtId="4" fontId="19" fillId="7" borderId="10" xfId="0" applyNumberFormat="1" applyFont="1" applyFill="1" applyBorder="1" applyAlignment="1">
      <alignment horizontal="left" vertical="top" wrapText="1"/>
    </xf>
    <xf numFmtId="4" fontId="19" fillId="0" borderId="10" xfId="0" applyNumberFormat="1" applyFont="1" applyFill="1" applyBorder="1" applyAlignment="1">
      <alignment horizontal="left" vertical="top" wrapText="1"/>
    </xf>
    <xf numFmtId="4" fontId="19" fillId="0" borderId="10" xfId="0" applyNumberFormat="1" applyFont="1" applyFill="1" applyBorder="1" applyAlignment="1">
      <alignment vertical="top" wrapText="1"/>
    </xf>
    <xf numFmtId="4" fontId="19" fillId="24" borderId="10" xfId="0" applyNumberFormat="1" applyFont="1" applyFill="1" applyBorder="1" applyAlignment="1">
      <alignment vertical="top" wrapText="1"/>
    </xf>
    <xf numFmtId="4" fontId="3" fillId="24" borderId="10" xfId="0" applyNumberFormat="1" applyFont="1" applyFill="1" applyBorder="1" applyAlignment="1">
      <alignment vertical="top" wrapText="1"/>
    </xf>
    <xf numFmtId="4" fontId="4" fillId="0" borderId="10" xfId="0" applyNumberFormat="1" applyFont="1" applyFill="1" applyBorder="1" applyAlignment="1">
      <alignment horizontal="center" vertical="top"/>
    </xf>
    <xf numFmtId="4" fontId="19" fillId="0" borderId="10" xfId="0" applyNumberFormat="1" applyFont="1" applyFill="1" applyBorder="1" applyAlignment="1">
      <alignment wrapText="1"/>
    </xf>
    <xf numFmtId="4" fontId="7" fillId="7" borderId="10" xfId="0" applyNumberFormat="1" applyFont="1" applyFill="1" applyBorder="1" applyAlignment="1">
      <alignment horizontal="center" vertical="top"/>
    </xf>
    <xf numFmtId="4" fontId="19" fillId="7" borderId="10" xfId="0" applyNumberFormat="1" applyFont="1" applyFill="1" applyBorder="1" applyAlignment="1">
      <alignment vertical="top"/>
    </xf>
    <xf numFmtId="4" fontId="7" fillId="0" borderId="10" xfId="0" applyNumberFormat="1" applyFont="1" applyFill="1" applyBorder="1" applyAlignment="1">
      <alignment horizontal="center" vertical="top"/>
    </xf>
    <xf numFmtId="4" fontId="4" fillId="7" borderId="10" xfId="0" applyNumberFormat="1" applyFont="1" applyFill="1" applyBorder="1" applyAlignment="1">
      <alignment horizontal="center" vertical="top"/>
    </xf>
    <xf numFmtId="4" fontId="4" fillId="7" borderId="10" xfId="0" applyNumberFormat="1" applyFont="1" applyFill="1" applyBorder="1" applyAlignment="1">
      <alignment vertical="top"/>
    </xf>
    <xf numFmtId="4" fontId="50" fillId="0" borderId="10" xfId="0" applyNumberFormat="1" applyFont="1" applyFill="1" applyBorder="1" applyAlignment="1">
      <alignment horizontal="center" vertical="top"/>
    </xf>
    <xf numFmtId="4" fontId="26" fillId="0" borderId="10" xfId="0" applyNumberFormat="1" applyFont="1" applyFill="1" applyBorder="1" applyAlignment="1">
      <alignment vertical="top" wrapText="1"/>
    </xf>
    <xf numFmtId="4" fontId="50" fillId="0" borderId="10" xfId="0" applyNumberFormat="1" applyFont="1" applyFill="1" applyBorder="1" applyAlignment="1">
      <alignment vertical="top"/>
    </xf>
    <xf numFmtId="4" fontId="20" fillId="0" borderId="10" xfId="0" applyNumberFormat="1" applyFont="1" applyFill="1" applyBorder="1" applyAlignment="1">
      <alignment vertical="top"/>
    </xf>
    <xf numFmtId="4" fontId="4" fillId="7" borderId="10" xfId="0" applyNumberFormat="1" applyFont="1" applyFill="1" applyBorder="1" applyAlignment="1">
      <alignment horizontal="center" vertical="top" wrapText="1"/>
    </xf>
    <xf numFmtId="4" fontId="19" fillId="7" borderId="10" xfId="0" applyNumberFormat="1" applyFont="1" applyFill="1" applyBorder="1" applyAlignment="1">
      <alignment wrapText="1"/>
    </xf>
    <xf numFmtId="4" fontId="14" fillId="7" borderId="10" xfId="0" applyNumberFormat="1" applyFont="1" applyFill="1" applyBorder="1" applyAlignment="1">
      <alignment vertical="top"/>
    </xf>
    <xf numFmtId="4" fontId="3" fillId="7" borderId="10" xfId="0" applyNumberFormat="1" applyFont="1" applyFill="1" applyBorder="1" applyAlignment="1">
      <alignment vertical="top" wrapText="1"/>
    </xf>
    <xf numFmtId="4" fontId="14" fillId="7" borderId="10" xfId="0" applyNumberFormat="1" applyFont="1" applyFill="1" applyBorder="1" applyAlignment="1">
      <alignment vertical="top" wrapText="1"/>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7" fillId="0" borderId="10" xfId="0" applyFont="1" applyBorder="1" applyAlignment="1">
      <alignment horizontal="center" vertical="top"/>
    </xf>
    <xf numFmtId="4" fontId="14" fillId="0" borderId="10" xfId="0" applyNumberFormat="1" applyFont="1" applyFill="1" applyBorder="1" applyAlignment="1">
      <alignment vertical="top" wrapText="1"/>
    </xf>
    <xf numFmtId="4" fontId="14" fillId="0" borderId="10" xfId="0" applyNumberFormat="1" applyFont="1" applyFill="1" applyBorder="1" applyAlignment="1">
      <alignment vertical="top"/>
    </xf>
    <xf numFmtId="4" fontId="22" fillId="7"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lignment vertical="top" wrapText="1"/>
    </xf>
    <xf numFmtId="4" fontId="23" fillId="7" borderId="10" xfId="0" applyNumberFormat="1" applyFont="1" applyFill="1" applyBorder="1" applyAlignment="1">
      <alignment vertical="top" wrapText="1"/>
    </xf>
    <xf numFmtId="4" fontId="26" fillId="7" borderId="10" xfId="0" applyNumberFormat="1" applyFont="1" applyFill="1" applyBorder="1" applyAlignment="1">
      <alignment vertical="top"/>
    </xf>
    <xf numFmtId="4" fontId="48" fillId="7" borderId="10" xfId="0" applyNumberFormat="1" applyFont="1" applyFill="1" applyBorder="1" applyAlignment="1">
      <alignment vertical="top"/>
    </xf>
    <xf numFmtId="4" fontId="15" fillId="7" borderId="10" xfId="0" applyNumberFormat="1" applyFont="1" applyFill="1" applyBorder="1" applyAlignment="1">
      <alignment vertical="top" wrapText="1"/>
    </xf>
    <xf numFmtId="4" fontId="15" fillId="0" borderId="10" xfId="0" applyNumberFormat="1" applyFont="1" applyFill="1" applyBorder="1" applyAlignment="1">
      <alignment vertical="top" wrapText="1"/>
    </xf>
    <xf numFmtId="4" fontId="48" fillId="0" borderId="10" xfId="0" applyNumberFormat="1" applyFont="1" applyFill="1" applyBorder="1" applyAlignment="1">
      <alignment vertical="top"/>
    </xf>
    <xf numFmtId="4" fontId="3" fillId="24" borderId="10" xfId="0" applyNumberFormat="1" applyFont="1" applyFill="1" applyBorder="1" applyAlignment="1">
      <alignment horizontal="left" vertical="top"/>
    </xf>
    <xf numFmtId="4" fontId="4" fillId="24" borderId="10" xfId="0" applyNumberFormat="1" applyFont="1" applyFill="1" applyBorder="1" applyAlignment="1">
      <alignment horizontal="center" vertical="top"/>
    </xf>
    <xf numFmtId="4" fontId="7" fillId="24" borderId="10" xfId="0" applyNumberFormat="1" applyFont="1" applyFill="1" applyBorder="1" applyAlignment="1">
      <alignment horizontal="left" vertical="top" wrapText="1"/>
    </xf>
    <xf numFmtId="4" fontId="22" fillId="7" borderId="10" xfId="0" applyNumberFormat="1" applyFont="1" applyFill="1" applyBorder="1" applyAlignment="1">
      <alignment vertical="top"/>
    </xf>
    <xf numFmtId="4" fontId="51" fillId="0" borderId="10" xfId="0" applyNumberFormat="1" applyFont="1" applyFill="1" applyBorder="1" applyAlignment="1">
      <alignment horizontal="center" vertical="top"/>
    </xf>
    <xf numFmtId="4" fontId="51" fillId="0" borderId="10" xfId="0" applyNumberFormat="1" applyFont="1" applyFill="1" applyBorder="1" applyAlignment="1">
      <alignment vertical="top" wrapText="1"/>
    </xf>
    <xf numFmtId="4" fontId="7" fillId="7" borderId="10" xfId="0" applyNumberFormat="1" applyFont="1" applyFill="1" applyBorder="1" applyAlignment="1">
      <alignment horizontal="center" vertical="center" wrapText="1"/>
    </xf>
    <xf numFmtId="4" fontId="7" fillId="7" borderId="14" xfId="53" applyNumberFormat="1" applyFont="1" applyFill="1" applyBorder="1" applyAlignment="1">
      <alignment horizontal="center" vertical="center" wrapText="1"/>
      <protection/>
    </xf>
    <xf numFmtId="4" fontId="7" fillId="7" borderId="10" xfId="0" applyNumberFormat="1" applyFont="1" applyFill="1" applyBorder="1" applyAlignment="1">
      <alignment vertical="top"/>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vertical="top"/>
    </xf>
    <xf numFmtId="4" fontId="7" fillId="0" borderId="14" xfId="53" applyNumberFormat="1" applyFont="1" applyFill="1" applyBorder="1" applyAlignment="1">
      <alignment horizontal="center" vertical="center" wrapText="1"/>
      <protection/>
    </xf>
    <xf numFmtId="4" fontId="22" fillId="0" borderId="10" xfId="0" applyNumberFormat="1" applyFont="1" applyFill="1" applyBorder="1" applyAlignment="1">
      <alignment vertical="top"/>
    </xf>
    <xf numFmtId="4" fontId="19" fillId="24" borderId="10" xfId="0" applyNumberFormat="1" applyFont="1" applyFill="1" applyBorder="1" applyAlignment="1">
      <alignment vertical="top"/>
    </xf>
    <xf numFmtId="4" fontId="19" fillId="24" borderId="10" xfId="0" applyNumberFormat="1" applyFont="1" applyFill="1" applyBorder="1" applyAlignment="1">
      <alignment horizontal="left" vertical="top" wrapText="1"/>
    </xf>
    <xf numFmtId="4" fontId="19" fillId="24" borderId="10" xfId="0" applyNumberFormat="1" applyFont="1" applyFill="1" applyBorder="1" applyAlignment="1">
      <alignment horizontal="left" vertical="top"/>
    </xf>
    <xf numFmtId="0" fontId="14" fillId="0" borderId="10" xfId="0" applyFont="1" applyBorder="1" applyAlignment="1">
      <alignment horizontal="center" vertical="top" wrapText="1"/>
    </xf>
    <xf numFmtId="0" fontId="3" fillId="0" borderId="0" xfId="0" applyFont="1" applyFill="1" applyAlignment="1">
      <alignment horizontal="center" vertical="top" wrapText="1"/>
    </xf>
    <xf numFmtId="0" fontId="19" fillId="0" borderId="16" xfId="0" applyFont="1" applyBorder="1" applyAlignment="1">
      <alignment horizontal="center" vertical="top" wrapText="1"/>
    </xf>
    <xf numFmtId="0" fontId="4" fillId="0" borderId="0" xfId="0" applyFont="1" applyFill="1" applyAlignment="1">
      <alignment horizontal="center" vertical="top" wrapText="1"/>
    </xf>
    <xf numFmtId="0" fontId="14" fillId="0" borderId="17" xfId="0" applyFont="1" applyBorder="1" applyAlignment="1">
      <alignment horizontal="center" vertical="top" wrapText="1"/>
    </xf>
    <xf numFmtId="0" fontId="14" fillId="0" borderId="16" xfId="0" applyFont="1" applyBorder="1" applyAlignment="1">
      <alignment horizontal="center" vertical="top" wrapText="1"/>
    </xf>
    <xf numFmtId="0" fontId="24" fillId="0" borderId="0" xfId="0" applyFont="1" applyFill="1" applyAlignment="1">
      <alignment horizontal="left" vertical="top" wrapText="1"/>
    </xf>
    <xf numFmtId="0" fontId="21" fillId="24" borderId="0" xfId="0" applyFont="1" applyFill="1" applyBorder="1" applyAlignment="1">
      <alignment horizontal="center" vertical="top"/>
    </xf>
    <xf numFmtId="0" fontId="10" fillId="26" borderId="13" xfId="0" applyFont="1" applyFill="1" applyBorder="1" applyAlignment="1">
      <alignment horizontal="center" vertical="top"/>
    </xf>
    <xf numFmtId="0" fontId="10" fillId="26" borderId="12" xfId="0" applyFont="1" applyFill="1" applyBorder="1" applyAlignment="1">
      <alignment horizontal="center" vertical="top"/>
    </xf>
    <xf numFmtId="4" fontId="10" fillId="24" borderId="13" xfId="0" applyNumberFormat="1" applyFont="1" applyFill="1" applyBorder="1" applyAlignment="1">
      <alignment horizontal="center" vertical="top"/>
    </xf>
    <xf numFmtId="4" fontId="10" fillId="24" borderId="12" xfId="0" applyNumberFormat="1" applyFont="1" applyFill="1" applyBorder="1" applyAlignment="1">
      <alignment horizontal="center" vertical="top"/>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28" fillId="0" borderId="10" xfId="0" applyFont="1" applyBorder="1" applyAlignment="1">
      <alignment horizontal="center" vertical="top" wrapText="1"/>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юджет розвитк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6"/>
  <sheetViews>
    <sheetView tabSelected="1" view="pageBreakPreview" zoomScale="50" zoomScaleNormal="50" zoomScaleSheetLayoutView="50" zoomScalePageLayoutView="0" workbookViewId="0" topLeftCell="A1">
      <pane xSplit="2" ySplit="12" topLeftCell="C118" activePane="bottomRight" state="frozen"/>
      <selection pane="topLeft" activeCell="A1" sqref="A1"/>
      <selection pane="topRight" activeCell="C1" sqref="C1"/>
      <selection pane="bottomLeft" activeCell="A13" sqref="A13"/>
      <selection pane="bottomRight" activeCell="B120" sqref="B120"/>
    </sheetView>
  </sheetViews>
  <sheetFormatPr defaultColWidth="9.00390625" defaultRowHeight="12.75"/>
  <cols>
    <col min="1" max="1" width="17.125" style="2" customWidth="1"/>
    <col min="2" max="2" width="79.25390625" style="2" customWidth="1"/>
    <col min="3" max="3" width="22.00390625" style="10" customWidth="1"/>
    <col min="4" max="4" width="21.625" style="10" customWidth="1"/>
    <col min="5" max="5" width="19.75390625" style="10" customWidth="1"/>
    <col min="6" max="6" width="19.375" style="10" customWidth="1"/>
    <col min="7" max="7" width="20.625" style="10" customWidth="1"/>
    <col min="8" max="8" width="18.25390625" style="6" customWidth="1"/>
    <col min="9" max="9" width="0.37109375" style="6" hidden="1" customWidth="1"/>
    <col min="10" max="10" width="19.00390625" style="6" hidden="1" customWidth="1"/>
    <col min="11" max="11" width="21.875" style="6" customWidth="1"/>
    <col min="12" max="12" width="21.125" style="6" customWidth="1"/>
    <col min="13" max="13" width="19.125" style="6" customWidth="1"/>
    <col min="14" max="14" width="20.75390625" style="6" customWidth="1"/>
    <col min="15" max="15" width="17.625" style="6" customWidth="1"/>
    <col min="16" max="16" width="20.75390625" style="6" customWidth="1"/>
    <col min="17" max="17" width="36.125" style="6" customWidth="1"/>
    <col min="18" max="18" width="18.75390625" style="2" customWidth="1"/>
    <col min="19" max="16384" width="9.125" style="2" customWidth="1"/>
  </cols>
  <sheetData>
    <row r="1" spans="1:17" s="7" customFormat="1" ht="30.75" customHeight="1">
      <c r="A1" s="173" t="s">
        <v>26</v>
      </c>
      <c r="B1" s="173"/>
      <c r="C1" s="173"/>
      <c r="D1" s="173"/>
      <c r="E1" s="173"/>
      <c r="F1" s="173"/>
      <c r="G1" s="173"/>
      <c r="H1" s="173"/>
      <c r="I1" s="173"/>
      <c r="J1" s="173"/>
      <c r="K1" s="173"/>
      <c r="O1" s="31"/>
      <c r="Q1" s="7" t="s">
        <v>27</v>
      </c>
    </row>
    <row r="2" spans="1:17" s="7" customFormat="1" ht="21" customHeight="1" thickBot="1">
      <c r="A2" s="173"/>
      <c r="B2" s="173"/>
      <c r="C2" s="173"/>
      <c r="D2" s="173"/>
      <c r="E2" s="173"/>
      <c r="F2" s="173"/>
      <c r="G2" s="173"/>
      <c r="H2" s="173"/>
      <c r="I2" s="173"/>
      <c r="J2" s="173"/>
      <c r="K2" s="173"/>
      <c r="Q2" s="7" t="s">
        <v>28</v>
      </c>
    </row>
    <row r="3" spans="1:17" s="7" customFormat="1" ht="21" customHeight="1" thickBot="1">
      <c r="A3" s="16" t="s">
        <v>152</v>
      </c>
      <c r="B3" s="28"/>
      <c r="C3" s="28"/>
      <c r="Q3" s="15" t="s">
        <v>134</v>
      </c>
    </row>
    <row r="4" spans="1:7" s="7" customFormat="1" ht="45.75" customHeight="1">
      <c r="A4" s="175" t="s">
        <v>94</v>
      </c>
      <c r="B4" s="175"/>
      <c r="C4" s="175"/>
      <c r="D4" s="175"/>
      <c r="E4" s="39"/>
      <c r="F4" s="39"/>
      <c r="G4" s="39"/>
    </row>
    <row r="5" spans="1:7" s="7" customFormat="1" ht="47.25" customHeight="1">
      <c r="A5" s="178" t="s">
        <v>135</v>
      </c>
      <c r="B5" s="178"/>
      <c r="C5" s="178"/>
      <c r="D5" s="178"/>
      <c r="E5" s="178"/>
      <c r="F5" s="178"/>
      <c r="G5" s="178"/>
    </row>
    <row r="6" spans="1:3" s="7" customFormat="1" ht="18" customHeight="1">
      <c r="A6" s="30"/>
      <c r="B6" s="29"/>
      <c r="C6" s="29"/>
    </row>
    <row r="7" spans="1:17" s="7" customFormat="1" ht="44.25" customHeight="1">
      <c r="A7" s="174" t="s">
        <v>86</v>
      </c>
      <c r="B7" s="174"/>
      <c r="C7" s="174"/>
      <c r="D7" s="174"/>
      <c r="E7" s="174"/>
      <c r="F7" s="174"/>
      <c r="G7" s="174"/>
      <c r="H7" s="174"/>
      <c r="I7" s="174"/>
      <c r="J7" s="174"/>
      <c r="K7" s="174"/>
      <c r="L7" s="174"/>
      <c r="M7" s="174"/>
      <c r="N7" s="174"/>
      <c r="O7" s="174"/>
      <c r="P7" s="174"/>
      <c r="Q7" s="174"/>
    </row>
    <row r="8" spans="1:17" ht="58.5" customHeight="1">
      <c r="A8" s="184" t="s">
        <v>14</v>
      </c>
      <c r="B8" s="145" t="s">
        <v>4</v>
      </c>
      <c r="C8" s="172" t="s">
        <v>22</v>
      </c>
      <c r="D8" s="143" t="s">
        <v>36</v>
      </c>
      <c r="E8" s="172" t="s">
        <v>30</v>
      </c>
      <c r="F8" s="172"/>
      <c r="G8" s="172"/>
      <c r="H8" s="187" t="s">
        <v>20</v>
      </c>
      <c r="I8" s="176" t="s">
        <v>19</v>
      </c>
      <c r="J8" s="24"/>
      <c r="K8" s="143" t="s">
        <v>33</v>
      </c>
      <c r="L8" s="143" t="s">
        <v>145</v>
      </c>
      <c r="M8" s="143" t="s">
        <v>146</v>
      </c>
      <c r="N8" s="143" t="s">
        <v>43</v>
      </c>
      <c r="O8" s="143" t="s">
        <v>39</v>
      </c>
      <c r="P8" s="143" t="s">
        <v>40</v>
      </c>
      <c r="Q8" s="186" t="s">
        <v>48</v>
      </c>
    </row>
    <row r="9" spans="1:17" ht="53.25" customHeight="1">
      <c r="A9" s="185"/>
      <c r="B9" s="145"/>
      <c r="C9" s="172"/>
      <c r="D9" s="144"/>
      <c r="E9" s="27" t="s">
        <v>34</v>
      </c>
      <c r="F9" s="23" t="s">
        <v>144</v>
      </c>
      <c r="G9" s="23" t="s">
        <v>35</v>
      </c>
      <c r="H9" s="188"/>
      <c r="I9" s="177"/>
      <c r="J9" s="25" t="s">
        <v>12</v>
      </c>
      <c r="K9" s="144"/>
      <c r="L9" s="144"/>
      <c r="M9" s="144"/>
      <c r="N9" s="144"/>
      <c r="O9" s="144"/>
      <c r="P9" s="144"/>
      <c r="Q9" s="186"/>
    </row>
    <row r="10" spans="1:17" ht="15.75">
      <c r="A10" s="3">
        <v>1</v>
      </c>
      <c r="B10" s="3">
        <v>2</v>
      </c>
      <c r="C10" s="3">
        <v>3</v>
      </c>
      <c r="D10" s="3">
        <v>4</v>
      </c>
      <c r="E10" s="3">
        <v>5</v>
      </c>
      <c r="F10" s="3">
        <v>6</v>
      </c>
      <c r="G10" s="3">
        <v>7</v>
      </c>
      <c r="H10" s="3">
        <v>8</v>
      </c>
      <c r="I10" s="3">
        <v>6</v>
      </c>
      <c r="J10" s="26">
        <v>7</v>
      </c>
      <c r="K10" s="36">
        <v>9</v>
      </c>
      <c r="L10" s="3">
        <v>10</v>
      </c>
      <c r="M10" s="3">
        <v>11</v>
      </c>
      <c r="N10" s="3">
        <v>12</v>
      </c>
      <c r="O10" s="3">
        <v>13</v>
      </c>
      <c r="P10" s="3">
        <v>14</v>
      </c>
      <c r="Q10" s="3">
        <v>15</v>
      </c>
    </row>
    <row r="11" spans="1:17" ht="23.25" customHeight="1">
      <c r="A11" s="180" t="s">
        <v>3</v>
      </c>
      <c r="B11" s="181"/>
      <c r="C11" s="181"/>
      <c r="D11" s="181"/>
      <c r="E11" s="181"/>
      <c r="F11" s="181"/>
      <c r="G11" s="181"/>
      <c r="H11" s="181"/>
      <c r="I11" s="181"/>
      <c r="J11" s="181"/>
      <c r="K11" s="181"/>
      <c r="L11" s="181"/>
      <c r="M11" s="181"/>
      <c r="N11" s="181"/>
      <c r="O11" s="181"/>
      <c r="P11" s="181"/>
      <c r="Q11" s="181"/>
    </row>
    <row r="12" spans="1:17" s="18" customFormat="1" ht="27.75" customHeight="1" hidden="1">
      <c r="A12" s="8">
        <v>10000</v>
      </c>
      <c r="B12" s="9" t="s">
        <v>0</v>
      </c>
      <c r="C12" s="22">
        <f aca="true" t="shared" si="0" ref="C12:Q12">SUM(C13:C13)</f>
        <v>0</v>
      </c>
      <c r="D12" s="22">
        <f t="shared" si="0"/>
        <v>0</v>
      </c>
      <c r="E12" s="22">
        <f t="shared" si="0"/>
        <v>0</v>
      </c>
      <c r="F12" s="22">
        <f t="shared" si="0"/>
        <v>0</v>
      </c>
      <c r="G12" s="22">
        <f t="shared" si="0"/>
        <v>0</v>
      </c>
      <c r="H12" s="22">
        <f t="shared" si="0"/>
        <v>0</v>
      </c>
      <c r="I12" s="22">
        <f t="shared" si="0"/>
        <v>0</v>
      </c>
      <c r="J12" s="22">
        <f t="shared" si="0"/>
        <v>0</v>
      </c>
      <c r="K12" s="22">
        <f t="shared" si="0"/>
        <v>0</v>
      </c>
      <c r="L12" s="22">
        <f t="shared" si="0"/>
        <v>0</v>
      </c>
      <c r="M12" s="22"/>
      <c r="N12" s="22">
        <f t="shared" si="0"/>
        <v>0</v>
      </c>
      <c r="O12" s="22">
        <f t="shared" si="0"/>
        <v>0</v>
      </c>
      <c r="P12" s="22">
        <f t="shared" si="0"/>
        <v>0</v>
      </c>
      <c r="Q12" s="22">
        <f t="shared" si="0"/>
        <v>0</v>
      </c>
    </row>
    <row r="13" spans="1:17" s="1" customFormat="1" ht="19.5" customHeight="1" hidden="1">
      <c r="A13" s="4" t="s">
        <v>15</v>
      </c>
      <c r="B13" s="34"/>
      <c r="C13" s="32"/>
      <c r="D13" s="32">
        <f>H13+I13+J13+L13+N13+P13+K13+E13</f>
        <v>0</v>
      </c>
      <c r="E13" s="32">
        <f>SUM(F13:G13)</f>
        <v>0</v>
      </c>
      <c r="F13" s="32"/>
      <c r="G13" s="35"/>
      <c r="H13" s="32"/>
      <c r="I13" s="32"/>
      <c r="J13" s="32"/>
      <c r="K13" s="32"/>
      <c r="L13" s="32"/>
      <c r="M13" s="32"/>
      <c r="N13" s="32"/>
      <c r="O13" s="32"/>
      <c r="P13" s="32"/>
      <c r="Q13" s="32"/>
    </row>
    <row r="14" spans="1:17" s="19" customFormat="1" ht="22.5" customHeight="1">
      <c r="A14" s="11">
        <v>70000</v>
      </c>
      <c r="B14" s="121" t="s">
        <v>1</v>
      </c>
      <c r="C14" s="22">
        <f>SUM(C15:C31)</f>
        <v>251832.41000000015</v>
      </c>
      <c r="D14" s="22">
        <f>SUM(D15:D31)</f>
        <v>251832.41000000015</v>
      </c>
      <c r="E14" s="22">
        <f>SUM(F14:G14)</f>
        <v>1764625</v>
      </c>
      <c r="F14" s="22">
        <f aca="true" t="shared" si="1" ref="F14:Q14">SUM(F15:F31)</f>
        <v>1764625</v>
      </c>
      <c r="G14" s="22">
        <f t="shared" si="1"/>
        <v>0</v>
      </c>
      <c r="H14" s="22">
        <f t="shared" si="1"/>
        <v>20000</v>
      </c>
      <c r="I14" s="22">
        <f t="shared" si="1"/>
        <v>0</v>
      </c>
      <c r="J14" s="22">
        <f t="shared" si="1"/>
        <v>0</v>
      </c>
      <c r="K14" s="22">
        <f t="shared" si="1"/>
        <v>0</v>
      </c>
      <c r="L14" s="22">
        <f t="shared" si="1"/>
        <v>-270462.58999999997</v>
      </c>
      <c r="M14" s="22">
        <f t="shared" si="1"/>
        <v>-81230</v>
      </c>
      <c r="N14" s="22">
        <f t="shared" si="1"/>
        <v>0</v>
      </c>
      <c r="O14" s="22">
        <f t="shared" si="1"/>
        <v>0</v>
      </c>
      <c r="P14" s="22">
        <f t="shared" si="1"/>
        <v>-1181100</v>
      </c>
      <c r="Q14" s="22">
        <f t="shared" si="1"/>
        <v>-1036258</v>
      </c>
    </row>
    <row r="15" spans="1:17" s="79" customFormat="1" ht="45">
      <c r="A15" s="11" t="s">
        <v>16</v>
      </c>
      <c r="B15" s="121" t="s">
        <v>65</v>
      </c>
      <c r="C15" s="22">
        <v>7344</v>
      </c>
      <c r="D15" s="22">
        <f aca="true" t="shared" si="2" ref="D15:D31">H15+I15+J15+L15+N15+P15+K15+E15</f>
        <v>7344</v>
      </c>
      <c r="E15" s="22">
        <f>SUM(F15:G15)</f>
        <v>0</v>
      </c>
      <c r="F15" s="22"/>
      <c r="G15" s="22"/>
      <c r="H15" s="22"/>
      <c r="I15" s="22"/>
      <c r="J15" s="22"/>
      <c r="K15" s="22"/>
      <c r="L15" s="22">
        <v>7344</v>
      </c>
      <c r="M15" s="22"/>
      <c r="N15" s="22"/>
      <c r="O15" s="22"/>
      <c r="P15" s="22"/>
      <c r="Q15" s="22">
        <v>7344</v>
      </c>
    </row>
    <row r="16" spans="1:17" s="79" customFormat="1" ht="66" customHeight="1">
      <c r="A16" s="11" t="s">
        <v>16</v>
      </c>
      <c r="B16" s="121" t="s">
        <v>64</v>
      </c>
      <c r="C16" s="22">
        <v>59499</v>
      </c>
      <c r="D16" s="22">
        <f t="shared" si="2"/>
        <v>59499</v>
      </c>
      <c r="E16" s="22">
        <f>SUM(F16:G16)</f>
        <v>0</v>
      </c>
      <c r="F16" s="22"/>
      <c r="G16" s="22"/>
      <c r="H16" s="22"/>
      <c r="I16" s="22"/>
      <c r="J16" s="22"/>
      <c r="K16" s="22"/>
      <c r="L16" s="22">
        <v>59499</v>
      </c>
      <c r="M16" s="22"/>
      <c r="N16" s="22"/>
      <c r="O16" s="22"/>
      <c r="P16" s="22"/>
      <c r="Q16" s="22">
        <v>59499</v>
      </c>
    </row>
    <row r="17" spans="1:17" s="79" customFormat="1" ht="46.5" customHeight="1">
      <c r="A17" s="11" t="s">
        <v>16</v>
      </c>
      <c r="B17" s="121" t="s">
        <v>78</v>
      </c>
      <c r="C17" s="22">
        <v>2999</v>
      </c>
      <c r="D17" s="22">
        <f t="shared" si="2"/>
        <v>2999</v>
      </c>
      <c r="E17" s="22"/>
      <c r="F17" s="22"/>
      <c r="G17" s="22"/>
      <c r="H17" s="22"/>
      <c r="I17" s="22"/>
      <c r="J17" s="22"/>
      <c r="K17" s="22"/>
      <c r="L17" s="22">
        <v>2999</v>
      </c>
      <c r="M17" s="22"/>
      <c r="N17" s="22"/>
      <c r="O17" s="22"/>
      <c r="P17" s="22"/>
      <c r="Q17" s="22">
        <v>2999</v>
      </c>
    </row>
    <row r="18" spans="1:18" s="79" customFormat="1" ht="64.5" customHeight="1">
      <c r="A18" s="11" t="s">
        <v>16</v>
      </c>
      <c r="B18" s="121" t="s">
        <v>63</v>
      </c>
      <c r="C18" s="22">
        <v>75000</v>
      </c>
      <c r="D18" s="22">
        <f t="shared" si="2"/>
        <v>75000</v>
      </c>
      <c r="E18" s="22">
        <f aca="true" t="shared" si="3" ref="E18:E31">SUM(F18:G18)</f>
        <v>0</v>
      </c>
      <c r="F18" s="22"/>
      <c r="G18" s="22"/>
      <c r="H18" s="22"/>
      <c r="I18" s="22"/>
      <c r="J18" s="22"/>
      <c r="K18" s="22"/>
      <c r="L18" s="22">
        <v>75000</v>
      </c>
      <c r="M18" s="22"/>
      <c r="N18" s="22"/>
      <c r="O18" s="22"/>
      <c r="P18" s="22"/>
      <c r="Q18" s="22">
        <v>75000</v>
      </c>
      <c r="R18" s="87"/>
    </row>
    <row r="19" spans="1:17" s="79" customFormat="1" ht="24" customHeight="1">
      <c r="A19" s="11" t="s">
        <v>16</v>
      </c>
      <c r="B19" s="122" t="s">
        <v>61</v>
      </c>
      <c r="C19" s="22">
        <v>-1181100</v>
      </c>
      <c r="D19" s="22">
        <f t="shared" si="2"/>
        <v>-1181100</v>
      </c>
      <c r="E19" s="22">
        <f t="shared" si="3"/>
        <v>0</v>
      </c>
      <c r="F19" s="22"/>
      <c r="G19" s="22"/>
      <c r="H19" s="22"/>
      <c r="I19" s="22"/>
      <c r="J19" s="22"/>
      <c r="K19" s="22"/>
      <c r="L19" s="22"/>
      <c r="M19" s="22"/>
      <c r="N19" s="22"/>
      <c r="O19" s="22"/>
      <c r="P19" s="22">
        <v>-1181100</v>
      </c>
      <c r="Q19" s="22">
        <v>-1181100</v>
      </c>
    </row>
    <row r="20" spans="1:17" s="17" customFormat="1" ht="48" customHeight="1">
      <c r="A20" s="13" t="s">
        <v>109</v>
      </c>
      <c r="B20" s="123" t="s">
        <v>110</v>
      </c>
      <c r="C20" s="32">
        <v>24990.41</v>
      </c>
      <c r="D20" s="32">
        <f t="shared" si="2"/>
        <v>24990.41</v>
      </c>
      <c r="E20" s="32">
        <f t="shared" si="3"/>
        <v>0</v>
      </c>
      <c r="F20" s="32"/>
      <c r="G20" s="32"/>
      <c r="H20" s="32"/>
      <c r="I20" s="32"/>
      <c r="J20" s="32"/>
      <c r="K20" s="32"/>
      <c r="L20" s="32">
        <v>24990.41</v>
      </c>
      <c r="M20" s="32"/>
      <c r="N20" s="32"/>
      <c r="O20" s="32"/>
      <c r="P20" s="32"/>
      <c r="Q20" s="108"/>
    </row>
    <row r="21" spans="1:17" s="17" customFormat="1" ht="48" customHeight="1">
      <c r="A21" s="13" t="s">
        <v>109</v>
      </c>
      <c r="B21" s="123" t="s">
        <v>122</v>
      </c>
      <c r="C21" s="32">
        <v>44500</v>
      </c>
      <c r="D21" s="32">
        <f t="shared" si="2"/>
        <v>44500</v>
      </c>
      <c r="E21" s="32"/>
      <c r="F21" s="32"/>
      <c r="G21" s="32"/>
      <c r="H21" s="32"/>
      <c r="I21" s="32"/>
      <c r="J21" s="32"/>
      <c r="K21" s="32"/>
      <c r="L21" s="32">
        <v>44500</v>
      </c>
      <c r="M21" s="32"/>
      <c r="N21" s="32"/>
      <c r="O21" s="32"/>
      <c r="P21" s="32"/>
      <c r="Q21" s="108"/>
    </row>
    <row r="22" spans="1:17" s="17" customFormat="1" ht="48" customHeight="1">
      <c r="A22" s="13" t="s">
        <v>109</v>
      </c>
      <c r="B22" s="123" t="s">
        <v>133</v>
      </c>
      <c r="C22" s="32">
        <v>2000</v>
      </c>
      <c r="D22" s="32">
        <f t="shared" si="2"/>
        <v>2000</v>
      </c>
      <c r="E22" s="32"/>
      <c r="F22" s="32"/>
      <c r="G22" s="32"/>
      <c r="H22" s="32"/>
      <c r="I22" s="32"/>
      <c r="J22" s="32"/>
      <c r="K22" s="32"/>
      <c r="L22" s="32">
        <v>2000</v>
      </c>
      <c r="M22" s="32"/>
      <c r="N22" s="32"/>
      <c r="O22" s="32"/>
      <c r="P22" s="32"/>
      <c r="Q22" s="108"/>
    </row>
    <row r="23" spans="1:17" s="17" customFormat="1" ht="45" customHeight="1">
      <c r="A23" s="13" t="s">
        <v>109</v>
      </c>
      <c r="B23" s="123" t="s">
        <v>129</v>
      </c>
      <c r="C23" s="32">
        <v>50000</v>
      </c>
      <c r="D23" s="32">
        <f t="shared" si="2"/>
        <v>50000</v>
      </c>
      <c r="E23" s="32"/>
      <c r="F23" s="32"/>
      <c r="G23" s="32"/>
      <c r="H23" s="32">
        <v>50000</v>
      </c>
      <c r="I23" s="32"/>
      <c r="J23" s="32"/>
      <c r="K23" s="32"/>
      <c r="L23" s="32"/>
      <c r="M23" s="32"/>
      <c r="N23" s="32"/>
      <c r="O23" s="32"/>
      <c r="P23" s="32"/>
      <c r="Q23" s="108"/>
    </row>
    <row r="24" spans="1:17" s="17" customFormat="1" ht="24" customHeight="1">
      <c r="A24" s="13">
        <v>1020</v>
      </c>
      <c r="B24" s="123" t="s">
        <v>107</v>
      </c>
      <c r="C24" s="32">
        <v>-234500</v>
      </c>
      <c r="D24" s="32">
        <f aca="true" t="shared" si="4" ref="D24:D29">H24+I24+J24+L24+N24+P24+K24+E24</f>
        <v>-234500</v>
      </c>
      <c r="E24" s="32">
        <f t="shared" si="3"/>
        <v>0</v>
      </c>
      <c r="F24" s="32"/>
      <c r="G24" s="32"/>
      <c r="H24" s="32">
        <v>-234500</v>
      </c>
      <c r="I24" s="32"/>
      <c r="J24" s="32"/>
      <c r="K24" s="32"/>
      <c r="L24" s="32"/>
      <c r="M24" s="32"/>
      <c r="N24" s="32"/>
      <c r="O24" s="32"/>
      <c r="P24" s="32"/>
      <c r="Q24" s="108"/>
    </row>
    <row r="25" spans="1:17" s="17" customFormat="1" ht="27" customHeight="1">
      <c r="A25" s="13">
        <v>1090</v>
      </c>
      <c r="B25" s="123" t="s">
        <v>136</v>
      </c>
      <c r="C25" s="32">
        <v>58100</v>
      </c>
      <c r="D25" s="32">
        <f t="shared" si="4"/>
        <v>58100</v>
      </c>
      <c r="E25" s="32">
        <f t="shared" si="3"/>
        <v>0</v>
      </c>
      <c r="F25" s="32"/>
      <c r="G25" s="32"/>
      <c r="H25" s="32">
        <v>58100</v>
      </c>
      <c r="I25" s="32"/>
      <c r="J25" s="32"/>
      <c r="K25" s="32"/>
      <c r="L25" s="32"/>
      <c r="M25" s="32"/>
      <c r="N25" s="32"/>
      <c r="O25" s="32"/>
      <c r="P25" s="32"/>
      <c r="Q25" s="108"/>
    </row>
    <row r="26" spans="1:17" s="17" customFormat="1" ht="28.5" customHeight="1">
      <c r="A26" s="13">
        <v>1170</v>
      </c>
      <c r="B26" s="123" t="s">
        <v>101</v>
      </c>
      <c r="C26" s="32">
        <v>55100</v>
      </c>
      <c r="D26" s="32">
        <f t="shared" si="4"/>
        <v>55100</v>
      </c>
      <c r="E26" s="32">
        <f t="shared" si="3"/>
        <v>0</v>
      </c>
      <c r="F26" s="32"/>
      <c r="G26" s="32"/>
      <c r="H26" s="32">
        <v>55100</v>
      </c>
      <c r="I26" s="32"/>
      <c r="J26" s="32"/>
      <c r="K26" s="32"/>
      <c r="L26" s="32"/>
      <c r="M26" s="32"/>
      <c r="N26" s="32"/>
      <c r="O26" s="32"/>
      <c r="P26" s="32"/>
      <c r="Q26" s="108"/>
    </row>
    <row r="27" spans="1:17" s="17" customFormat="1" ht="48" customHeight="1">
      <c r="A27" s="13">
        <v>1200</v>
      </c>
      <c r="B27" s="123" t="s">
        <v>100</v>
      </c>
      <c r="C27" s="32">
        <v>12200</v>
      </c>
      <c r="D27" s="32">
        <f t="shared" si="4"/>
        <v>12200</v>
      </c>
      <c r="E27" s="32">
        <f t="shared" si="3"/>
        <v>0</v>
      </c>
      <c r="F27" s="32"/>
      <c r="G27" s="32"/>
      <c r="H27" s="32">
        <v>12200</v>
      </c>
      <c r="I27" s="32"/>
      <c r="J27" s="32"/>
      <c r="K27" s="32"/>
      <c r="L27" s="32"/>
      <c r="M27" s="32"/>
      <c r="N27" s="32"/>
      <c r="O27" s="32"/>
      <c r="P27" s="32"/>
      <c r="Q27" s="108"/>
    </row>
    <row r="28" spans="1:17" s="17" customFormat="1" ht="48" customHeight="1">
      <c r="A28" s="13">
        <f>1210</f>
        <v>1210</v>
      </c>
      <c r="B28" s="123" t="s">
        <v>138</v>
      </c>
      <c r="C28" s="32">
        <v>-16500</v>
      </c>
      <c r="D28" s="32">
        <f t="shared" si="4"/>
        <v>-16500</v>
      </c>
      <c r="E28" s="32">
        <f t="shared" si="3"/>
        <v>0</v>
      </c>
      <c r="F28" s="32"/>
      <c r="G28" s="32"/>
      <c r="H28" s="32">
        <v>-16500</v>
      </c>
      <c r="I28" s="32"/>
      <c r="J28" s="32"/>
      <c r="K28" s="32"/>
      <c r="L28" s="32"/>
      <c r="M28" s="32"/>
      <c r="N28" s="32"/>
      <c r="O28" s="32"/>
      <c r="P28" s="32"/>
      <c r="Q28" s="108"/>
    </row>
    <row r="29" spans="1:17" s="17" customFormat="1" ht="73.5" customHeight="1">
      <c r="A29" s="13">
        <v>1020</v>
      </c>
      <c r="B29" s="123" t="s">
        <v>147</v>
      </c>
      <c r="C29" s="32">
        <v>-588270</v>
      </c>
      <c r="D29" s="32">
        <f t="shared" si="4"/>
        <v>-588270</v>
      </c>
      <c r="E29" s="32"/>
      <c r="F29" s="32"/>
      <c r="G29" s="32"/>
      <c r="H29" s="32"/>
      <c r="I29" s="32"/>
      <c r="J29" s="32"/>
      <c r="K29" s="32"/>
      <c r="L29" s="32">
        <v>-588270</v>
      </c>
      <c r="M29" s="32"/>
      <c r="N29" s="32"/>
      <c r="O29" s="32"/>
      <c r="P29" s="32"/>
      <c r="Q29" s="108"/>
    </row>
    <row r="30" spans="1:17" s="17" customFormat="1" ht="43.5" customHeight="1">
      <c r="A30" s="13">
        <v>1020</v>
      </c>
      <c r="B30" s="123" t="s">
        <v>148</v>
      </c>
      <c r="C30" s="32">
        <v>-81230</v>
      </c>
      <c r="D30" s="32">
        <f>H30+I30+J30+L30+N30+P30+K30+E30+M30</f>
        <v>-81230</v>
      </c>
      <c r="E30" s="32"/>
      <c r="F30" s="32"/>
      <c r="G30" s="32"/>
      <c r="H30" s="32"/>
      <c r="I30" s="32"/>
      <c r="J30" s="32"/>
      <c r="K30" s="32"/>
      <c r="L30" s="32"/>
      <c r="M30" s="32">
        <v>-81230</v>
      </c>
      <c r="N30" s="32"/>
      <c r="O30" s="32"/>
      <c r="P30" s="32"/>
      <c r="Q30" s="108"/>
    </row>
    <row r="31" spans="1:17" s="17" customFormat="1" ht="66" customHeight="1">
      <c r="A31" s="13" t="s">
        <v>25</v>
      </c>
      <c r="B31" s="124" t="s">
        <v>50</v>
      </c>
      <c r="C31" s="32">
        <v>1961700</v>
      </c>
      <c r="D31" s="32">
        <f t="shared" si="2"/>
        <v>1961700</v>
      </c>
      <c r="E31" s="32">
        <f t="shared" si="3"/>
        <v>1764625</v>
      </c>
      <c r="F31" s="32">
        <f>C31-H31-L31</f>
        <v>1764625</v>
      </c>
      <c r="G31" s="32"/>
      <c r="H31" s="32">
        <f>195600-100000</f>
        <v>95600</v>
      </c>
      <c r="I31" s="32"/>
      <c r="J31" s="32"/>
      <c r="K31" s="32"/>
      <c r="L31" s="32">
        <f>66675+34800</f>
        <v>101475</v>
      </c>
      <c r="M31" s="32"/>
      <c r="N31" s="32"/>
      <c r="O31" s="32"/>
      <c r="P31" s="32"/>
      <c r="Q31" s="108"/>
    </row>
    <row r="32" spans="1:17" s="45" customFormat="1" ht="24" customHeight="1">
      <c r="A32" s="52">
        <v>80000</v>
      </c>
      <c r="B32" s="125" t="s">
        <v>2</v>
      </c>
      <c r="C32" s="52">
        <f aca="true" t="shared" si="5" ref="C32:Q32">C33+C41+C55</f>
        <v>2933474.5</v>
      </c>
      <c r="D32" s="52">
        <f t="shared" si="5"/>
        <v>2933474.5</v>
      </c>
      <c r="E32" s="52">
        <f t="shared" si="5"/>
        <v>1306383.9</v>
      </c>
      <c r="F32" s="52">
        <f t="shared" si="5"/>
        <v>1306383.9</v>
      </c>
      <c r="G32" s="52">
        <f t="shared" si="5"/>
        <v>0</v>
      </c>
      <c r="H32" s="52">
        <f t="shared" si="5"/>
        <v>103296.6</v>
      </c>
      <c r="I32" s="52">
        <f t="shared" si="5"/>
        <v>0</v>
      </c>
      <c r="J32" s="52">
        <f t="shared" si="5"/>
        <v>0</v>
      </c>
      <c r="K32" s="52">
        <f t="shared" si="5"/>
        <v>0</v>
      </c>
      <c r="L32" s="52">
        <f t="shared" si="5"/>
        <v>783528</v>
      </c>
      <c r="M32" s="52">
        <f t="shared" si="5"/>
        <v>620266</v>
      </c>
      <c r="N32" s="52">
        <f t="shared" si="5"/>
        <v>20000</v>
      </c>
      <c r="O32" s="52">
        <f t="shared" si="5"/>
        <v>0</v>
      </c>
      <c r="P32" s="52">
        <f t="shared" si="5"/>
        <v>100000</v>
      </c>
      <c r="Q32" s="52">
        <f t="shared" si="5"/>
        <v>1136469</v>
      </c>
    </row>
    <row r="33" spans="1:17" s="19" customFormat="1" ht="18.75" customHeight="1">
      <c r="A33" s="53">
        <v>80101</v>
      </c>
      <c r="B33" s="126" t="s">
        <v>9</v>
      </c>
      <c r="C33" s="53">
        <f aca="true" t="shared" si="6" ref="C33:Q33">SUM(C34:C40)</f>
        <v>2048881.5</v>
      </c>
      <c r="D33" s="53">
        <f t="shared" si="6"/>
        <v>2048881.5</v>
      </c>
      <c r="E33" s="53">
        <f t="shared" si="6"/>
        <v>1114536.9</v>
      </c>
      <c r="F33" s="53">
        <f t="shared" si="6"/>
        <v>1114536.9</v>
      </c>
      <c r="G33" s="53">
        <f t="shared" si="6"/>
        <v>0</v>
      </c>
      <c r="H33" s="53">
        <f t="shared" si="6"/>
        <v>94479.6</v>
      </c>
      <c r="I33" s="53">
        <f t="shared" si="6"/>
        <v>0</v>
      </c>
      <c r="J33" s="53">
        <f t="shared" si="6"/>
        <v>0</v>
      </c>
      <c r="K33" s="53">
        <f t="shared" si="6"/>
        <v>0</v>
      </c>
      <c r="L33" s="53">
        <f t="shared" si="6"/>
        <v>256565</v>
      </c>
      <c r="M33" s="53">
        <f t="shared" si="6"/>
        <v>578300</v>
      </c>
      <c r="N33" s="53">
        <f t="shared" si="6"/>
        <v>5000</v>
      </c>
      <c r="O33" s="53">
        <f t="shared" si="6"/>
        <v>0</v>
      </c>
      <c r="P33" s="53">
        <f t="shared" si="6"/>
        <v>0</v>
      </c>
      <c r="Q33" s="53">
        <f t="shared" si="6"/>
        <v>603300</v>
      </c>
    </row>
    <row r="34" spans="1:17" s="46" customFormat="1" ht="45.75" customHeight="1">
      <c r="A34" s="127" t="s">
        <v>17</v>
      </c>
      <c r="B34" s="128" t="s">
        <v>95</v>
      </c>
      <c r="C34" s="33">
        <v>15000</v>
      </c>
      <c r="D34" s="32">
        <f aca="true" t="shared" si="7" ref="D34:D40">H34+I34+J34+L34+N34+P34+K34+E34</f>
        <v>15000</v>
      </c>
      <c r="E34" s="32">
        <f>SUM(F34:G34)</f>
        <v>0</v>
      </c>
      <c r="F34" s="32"/>
      <c r="G34" s="32"/>
      <c r="H34" s="32"/>
      <c r="I34" s="32"/>
      <c r="J34" s="32"/>
      <c r="K34" s="32"/>
      <c r="L34" s="32">
        <v>15000</v>
      </c>
      <c r="M34" s="32"/>
      <c r="N34" s="32"/>
      <c r="O34" s="32"/>
      <c r="P34" s="32"/>
      <c r="Q34" s="108"/>
    </row>
    <row r="35" spans="1:17" s="101" customFormat="1" ht="48.75" customHeight="1">
      <c r="A35" s="129" t="s">
        <v>17</v>
      </c>
      <c r="B35" s="121" t="s">
        <v>137</v>
      </c>
      <c r="C35" s="42">
        <v>-93391.5</v>
      </c>
      <c r="D35" s="22">
        <f t="shared" si="7"/>
        <v>-93391.5</v>
      </c>
      <c r="E35" s="22">
        <f>SUM(F35:G35)</f>
        <v>0</v>
      </c>
      <c r="F35" s="22"/>
      <c r="G35" s="22"/>
      <c r="H35" s="22">
        <v>-93391.5</v>
      </c>
      <c r="I35" s="22"/>
      <c r="J35" s="22"/>
      <c r="K35" s="22"/>
      <c r="L35" s="22"/>
      <c r="M35" s="22"/>
      <c r="N35" s="22"/>
      <c r="O35" s="22"/>
      <c r="P35" s="22"/>
      <c r="Q35" s="130"/>
    </row>
    <row r="36" spans="1:17" s="48" customFormat="1" ht="27.75" customHeight="1">
      <c r="A36" s="131" t="s">
        <v>17</v>
      </c>
      <c r="B36" s="124" t="s">
        <v>108</v>
      </c>
      <c r="C36" s="33">
        <v>50000</v>
      </c>
      <c r="D36" s="32">
        <f>H36+I36+J36+L36+N36+P36+K36+E36</f>
        <v>50000</v>
      </c>
      <c r="E36" s="32">
        <f>SUM(F36:G36)</f>
        <v>0</v>
      </c>
      <c r="F36" s="32"/>
      <c r="G36" s="32"/>
      <c r="H36" s="32">
        <v>50000</v>
      </c>
      <c r="I36" s="32"/>
      <c r="J36" s="32"/>
      <c r="K36" s="32"/>
      <c r="L36" s="32"/>
      <c r="M36" s="32"/>
      <c r="N36" s="32"/>
      <c r="O36" s="32"/>
      <c r="P36" s="32"/>
      <c r="Q36" s="108"/>
    </row>
    <row r="37" spans="1:18" s="90" customFormat="1" ht="69.75" customHeight="1">
      <c r="A37" s="129" t="s">
        <v>17</v>
      </c>
      <c r="B37" s="121" t="s">
        <v>54</v>
      </c>
      <c r="C37" s="42">
        <v>5000</v>
      </c>
      <c r="D37" s="22">
        <f t="shared" si="7"/>
        <v>5000</v>
      </c>
      <c r="E37" s="22"/>
      <c r="F37" s="22"/>
      <c r="G37" s="22"/>
      <c r="H37" s="22"/>
      <c r="I37" s="22"/>
      <c r="J37" s="22"/>
      <c r="K37" s="22"/>
      <c r="L37" s="22"/>
      <c r="M37" s="22"/>
      <c r="N37" s="22">
        <v>5000</v>
      </c>
      <c r="O37" s="22"/>
      <c r="P37" s="22"/>
      <c r="Q37" s="130">
        <v>5000</v>
      </c>
      <c r="R37" s="89"/>
    </row>
    <row r="38" spans="1:18" s="90" customFormat="1" ht="48.75" customHeight="1">
      <c r="A38" s="129" t="s">
        <v>51</v>
      </c>
      <c r="B38" s="121" t="s">
        <v>52</v>
      </c>
      <c r="C38" s="42">
        <v>578300</v>
      </c>
      <c r="D38" s="22">
        <f>H38+I38+J38+L38+N38+P38+K38+E38+M38</f>
        <v>578300</v>
      </c>
      <c r="E38" s="22"/>
      <c r="F38" s="22"/>
      <c r="G38" s="22"/>
      <c r="H38" s="22"/>
      <c r="I38" s="22"/>
      <c r="J38" s="22"/>
      <c r="K38" s="22"/>
      <c r="L38" s="22"/>
      <c r="M38" s="22">
        <v>578300</v>
      </c>
      <c r="N38" s="22"/>
      <c r="O38" s="22"/>
      <c r="P38" s="22"/>
      <c r="Q38" s="130">
        <v>578300</v>
      </c>
      <c r="R38" s="89"/>
    </row>
    <row r="39" spans="1:18" s="90" customFormat="1" ht="48.75" customHeight="1">
      <c r="A39" s="129" t="s">
        <v>51</v>
      </c>
      <c r="B39" s="121" t="s">
        <v>111</v>
      </c>
      <c r="C39" s="42">
        <v>20000</v>
      </c>
      <c r="D39" s="22">
        <f>H39+I39+J39+L39+N39+P39+K39+E39</f>
        <v>20000</v>
      </c>
      <c r="E39" s="22"/>
      <c r="F39" s="22"/>
      <c r="G39" s="22"/>
      <c r="H39" s="22"/>
      <c r="I39" s="22"/>
      <c r="J39" s="22"/>
      <c r="K39" s="22"/>
      <c r="L39" s="22">
        <v>20000</v>
      </c>
      <c r="M39" s="22"/>
      <c r="N39" s="22"/>
      <c r="O39" s="22"/>
      <c r="P39" s="22"/>
      <c r="Q39" s="130">
        <v>20000</v>
      </c>
      <c r="R39" s="89"/>
    </row>
    <row r="40" spans="1:17" s="93" customFormat="1" ht="45.75" customHeight="1">
      <c r="A40" s="131" t="s">
        <v>17</v>
      </c>
      <c r="B40" s="124" t="s">
        <v>23</v>
      </c>
      <c r="C40" s="33">
        <f>1493973-20000</f>
        <v>1473973</v>
      </c>
      <c r="D40" s="32">
        <f t="shared" si="7"/>
        <v>1473973</v>
      </c>
      <c r="E40" s="32">
        <f>SUM(F40:G40)</f>
        <v>1114536.9</v>
      </c>
      <c r="F40" s="32">
        <f>C40-L40-H40</f>
        <v>1114536.9</v>
      </c>
      <c r="G40" s="32"/>
      <c r="H40" s="32">
        <f>91822-7800+53849.1</f>
        <v>137871.1</v>
      </c>
      <c r="I40" s="32"/>
      <c r="J40" s="32"/>
      <c r="K40" s="32"/>
      <c r="L40" s="32">
        <f>231565-20000+5000+5000</f>
        <v>221565</v>
      </c>
      <c r="M40" s="32"/>
      <c r="N40" s="32"/>
      <c r="O40" s="32"/>
      <c r="P40" s="32"/>
      <c r="Q40" s="108"/>
    </row>
    <row r="41" spans="1:17" s="21" customFormat="1" ht="19.5" customHeight="1">
      <c r="A41" s="53">
        <v>80800</v>
      </c>
      <c r="B41" s="126" t="s">
        <v>10</v>
      </c>
      <c r="C41" s="55">
        <f aca="true" t="shared" si="8" ref="C41:Q41">SUM(C42:C54)</f>
        <v>784593</v>
      </c>
      <c r="D41" s="55">
        <f t="shared" si="8"/>
        <v>784593</v>
      </c>
      <c r="E41" s="55">
        <f t="shared" si="8"/>
        <v>191847</v>
      </c>
      <c r="F41" s="55">
        <f t="shared" si="8"/>
        <v>191847</v>
      </c>
      <c r="G41" s="55">
        <f t="shared" si="8"/>
        <v>0</v>
      </c>
      <c r="H41" s="55">
        <f t="shared" si="8"/>
        <v>8817</v>
      </c>
      <c r="I41" s="55">
        <f t="shared" si="8"/>
        <v>0</v>
      </c>
      <c r="J41" s="55">
        <f t="shared" si="8"/>
        <v>0</v>
      </c>
      <c r="K41" s="55">
        <f t="shared" si="8"/>
        <v>0</v>
      </c>
      <c r="L41" s="55">
        <f t="shared" si="8"/>
        <v>526963</v>
      </c>
      <c r="M41" s="55">
        <f t="shared" si="8"/>
        <v>41966</v>
      </c>
      <c r="N41" s="55">
        <f t="shared" si="8"/>
        <v>15000</v>
      </c>
      <c r="O41" s="55">
        <f t="shared" si="8"/>
        <v>0</v>
      </c>
      <c r="P41" s="55">
        <f t="shared" si="8"/>
        <v>0</v>
      </c>
      <c r="Q41" s="55">
        <f t="shared" si="8"/>
        <v>433169</v>
      </c>
    </row>
    <row r="42" spans="1:18" s="82" customFormat="1" ht="66.75" customHeight="1">
      <c r="A42" s="132" t="s">
        <v>18</v>
      </c>
      <c r="B42" s="121" t="s">
        <v>55</v>
      </c>
      <c r="C42" s="42">
        <v>5000</v>
      </c>
      <c r="D42" s="22">
        <f aca="true" t="shared" si="9" ref="D42:D48">H42+I42+J42+L42+N42+P42+K42+E42</f>
        <v>5000</v>
      </c>
      <c r="E42" s="22">
        <f>SUM(F42:G42)</f>
        <v>0</v>
      </c>
      <c r="F42" s="22"/>
      <c r="G42" s="22"/>
      <c r="H42" s="42"/>
      <c r="I42" s="42"/>
      <c r="J42" s="42"/>
      <c r="K42" s="42"/>
      <c r="L42" s="42"/>
      <c r="M42" s="42"/>
      <c r="N42" s="42">
        <v>5000</v>
      </c>
      <c r="O42" s="42"/>
      <c r="P42" s="42"/>
      <c r="Q42" s="130">
        <v>5000</v>
      </c>
      <c r="R42" s="86"/>
    </row>
    <row r="43" spans="1:18" s="82" customFormat="1" ht="69.75" customHeight="1">
      <c r="A43" s="132" t="s">
        <v>29</v>
      </c>
      <c r="B43" s="121" t="s">
        <v>56</v>
      </c>
      <c r="C43" s="42">
        <v>5000</v>
      </c>
      <c r="D43" s="22">
        <f t="shared" si="9"/>
        <v>5000</v>
      </c>
      <c r="E43" s="22">
        <f>SUM(F43:G43)</f>
        <v>0</v>
      </c>
      <c r="F43" s="22"/>
      <c r="G43" s="22"/>
      <c r="H43" s="42"/>
      <c r="I43" s="42"/>
      <c r="J43" s="42"/>
      <c r="K43" s="42"/>
      <c r="L43" s="42"/>
      <c r="M43" s="42"/>
      <c r="N43" s="42">
        <v>5000</v>
      </c>
      <c r="O43" s="42"/>
      <c r="P43" s="42"/>
      <c r="Q43" s="130">
        <v>5000</v>
      </c>
      <c r="R43" s="86"/>
    </row>
    <row r="44" spans="1:18" s="82" customFormat="1" ht="74.25" customHeight="1">
      <c r="A44" s="132" t="s">
        <v>29</v>
      </c>
      <c r="B44" s="121" t="s">
        <v>57</v>
      </c>
      <c r="C44" s="42">
        <v>5000</v>
      </c>
      <c r="D44" s="22">
        <f t="shared" si="9"/>
        <v>5000</v>
      </c>
      <c r="E44" s="22"/>
      <c r="F44" s="22"/>
      <c r="G44" s="22"/>
      <c r="H44" s="42"/>
      <c r="I44" s="42"/>
      <c r="J44" s="42"/>
      <c r="K44" s="42"/>
      <c r="L44" s="42"/>
      <c r="M44" s="42"/>
      <c r="N44" s="42">
        <v>5000</v>
      </c>
      <c r="O44" s="42"/>
      <c r="P44" s="42"/>
      <c r="Q44" s="130">
        <v>5000</v>
      </c>
      <c r="R44" s="86"/>
    </row>
    <row r="45" spans="1:17" s="82" customFormat="1" ht="69" customHeight="1">
      <c r="A45" s="132" t="s">
        <v>18</v>
      </c>
      <c r="B45" s="121" t="s">
        <v>62</v>
      </c>
      <c r="C45" s="95">
        <v>3000</v>
      </c>
      <c r="D45" s="11">
        <f t="shared" si="9"/>
        <v>3000</v>
      </c>
      <c r="E45" s="11">
        <f aca="true" t="shared" si="10" ref="E45:E54">SUM(F45:G45)</f>
        <v>0</v>
      </c>
      <c r="F45" s="11"/>
      <c r="G45" s="11"/>
      <c r="H45" s="95"/>
      <c r="I45" s="95"/>
      <c r="J45" s="95"/>
      <c r="K45" s="95"/>
      <c r="L45" s="95">
        <v>3000</v>
      </c>
      <c r="M45" s="95"/>
      <c r="N45" s="95"/>
      <c r="O45" s="95"/>
      <c r="P45" s="95"/>
      <c r="Q45" s="133">
        <v>3000</v>
      </c>
    </row>
    <row r="46" spans="1:17" s="82" customFormat="1" ht="52.5" customHeight="1">
      <c r="A46" s="132" t="s">
        <v>18</v>
      </c>
      <c r="B46" s="121" t="s">
        <v>66</v>
      </c>
      <c r="C46" s="95">
        <v>212000</v>
      </c>
      <c r="D46" s="11">
        <f t="shared" si="9"/>
        <v>212000</v>
      </c>
      <c r="E46" s="11">
        <f t="shared" si="10"/>
        <v>0</v>
      </c>
      <c r="F46" s="11"/>
      <c r="G46" s="11"/>
      <c r="H46" s="95"/>
      <c r="I46" s="95"/>
      <c r="J46" s="95"/>
      <c r="K46" s="95"/>
      <c r="L46" s="95">
        <v>212000</v>
      </c>
      <c r="M46" s="95"/>
      <c r="N46" s="95"/>
      <c r="O46" s="95"/>
      <c r="P46" s="95"/>
      <c r="Q46" s="133">
        <v>212000</v>
      </c>
    </row>
    <row r="47" spans="1:17" s="82" customFormat="1" ht="52.5" customHeight="1">
      <c r="A47" s="132" t="s">
        <v>18</v>
      </c>
      <c r="B47" s="121" t="s">
        <v>68</v>
      </c>
      <c r="C47" s="95">
        <v>66203</v>
      </c>
      <c r="D47" s="11">
        <f t="shared" si="9"/>
        <v>66203</v>
      </c>
      <c r="E47" s="11">
        <f t="shared" si="10"/>
        <v>0</v>
      </c>
      <c r="F47" s="11"/>
      <c r="G47" s="11"/>
      <c r="H47" s="95"/>
      <c r="I47" s="95"/>
      <c r="J47" s="95"/>
      <c r="K47" s="95"/>
      <c r="L47" s="95">
        <v>66203</v>
      </c>
      <c r="M47" s="95"/>
      <c r="N47" s="95"/>
      <c r="O47" s="95"/>
      <c r="P47" s="95"/>
      <c r="Q47" s="133">
        <v>66203</v>
      </c>
    </row>
    <row r="48" spans="1:17" s="82" customFormat="1" ht="52.5" customHeight="1">
      <c r="A48" s="132" t="s">
        <v>18</v>
      </c>
      <c r="B48" s="121" t="s">
        <v>67</v>
      </c>
      <c r="C48" s="95">
        <v>30000</v>
      </c>
      <c r="D48" s="11">
        <f t="shared" si="9"/>
        <v>30000</v>
      </c>
      <c r="E48" s="11">
        <f t="shared" si="10"/>
        <v>0</v>
      </c>
      <c r="F48" s="11"/>
      <c r="G48" s="11"/>
      <c r="H48" s="95"/>
      <c r="I48" s="95"/>
      <c r="J48" s="95"/>
      <c r="K48" s="95"/>
      <c r="L48" s="95">
        <v>30000</v>
      </c>
      <c r="M48" s="95"/>
      <c r="N48" s="95"/>
      <c r="O48" s="95"/>
      <c r="P48" s="95"/>
      <c r="Q48" s="133">
        <v>30000</v>
      </c>
    </row>
    <row r="49" spans="1:17" s="82" customFormat="1" ht="97.5" customHeight="1">
      <c r="A49" s="132" t="s">
        <v>18</v>
      </c>
      <c r="B49" s="121" t="s">
        <v>82</v>
      </c>
      <c r="C49" s="95">
        <v>41966</v>
      </c>
      <c r="D49" s="11">
        <f>H49+I49+J49+L49+N49+P49+K49+E49+M49</f>
        <v>41966</v>
      </c>
      <c r="E49" s="11">
        <f>SUM(F49:G49)</f>
        <v>0</v>
      </c>
      <c r="F49" s="11"/>
      <c r="G49" s="11"/>
      <c r="H49" s="95"/>
      <c r="I49" s="95"/>
      <c r="J49" s="95"/>
      <c r="K49" s="95"/>
      <c r="L49" s="95"/>
      <c r="M49" s="95">
        <v>41966</v>
      </c>
      <c r="N49" s="95"/>
      <c r="O49" s="95"/>
      <c r="P49" s="95"/>
      <c r="Q49" s="133">
        <v>41966</v>
      </c>
    </row>
    <row r="50" spans="1:17" s="82" customFormat="1" ht="48" customHeight="1">
      <c r="A50" s="132" t="s">
        <v>18</v>
      </c>
      <c r="B50" s="121" t="s">
        <v>83</v>
      </c>
      <c r="C50" s="95">
        <v>65000</v>
      </c>
      <c r="D50" s="11">
        <f aca="true" t="shared" si="11" ref="D50:D55">H50+I50+J50+L50+N50+P50+K50+E50</f>
        <v>65000</v>
      </c>
      <c r="E50" s="11">
        <f t="shared" si="10"/>
        <v>0</v>
      </c>
      <c r="F50" s="11"/>
      <c r="G50" s="11"/>
      <c r="H50" s="95"/>
      <c r="I50" s="95"/>
      <c r="J50" s="95"/>
      <c r="K50" s="95"/>
      <c r="L50" s="95">
        <v>65000</v>
      </c>
      <c r="M50" s="95"/>
      <c r="N50" s="95"/>
      <c r="O50" s="95"/>
      <c r="P50" s="95"/>
      <c r="Q50" s="133">
        <v>65000</v>
      </c>
    </row>
    <row r="51" spans="1:17" s="118" customFormat="1" ht="72" customHeight="1">
      <c r="A51" s="134" t="s">
        <v>18</v>
      </c>
      <c r="B51" s="135" t="s">
        <v>127</v>
      </c>
      <c r="C51" s="116">
        <v>14000</v>
      </c>
      <c r="D51" s="44">
        <f t="shared" si="11"/>
        <v>14000</v>
      </c>
      <c r="E51" s="117"/>
      <c r="F51" s="117"/>
      <c r="G51" s="117"/>
      <c r="H51" s="116"/>
      <c r="I51" s="116"/>
      <c r="J51" s="116"/>
      <c r="K51" s="116"/>
      <c r="L51" s="116">
        <v>14000</v>
      </c>
      <c r="M51" s="116"/>
      <c r="N51" s="116"/>
      <c r="O51" s="116"/>
      <c r="P51" s="116"/>
      <c r="Q51" s="136"/>
    </row>
    <row r="52" spans="1:17" s="118" customFormat="1" ht="72" customHeight="1">
      <c r="A52" s="134" t="s">
        <v>18</v>
      </c>
      <c r="B52" s="135" t="s">
        <v>132</v>
      </c>
      <c r="C52" s="116">
        <v>7000</v>
      </c>
      <c r="D52" s="44">
        <f t="shared" si="11"/>
        <v>7000</v>
      </c>
      <c r="E52" s="117"/>
      <c r="F52" s="117"/>
      <c r="G52" s="117"/>
      <c r="H52" s="116"/>
      <c r="I52" s="116"/>
      <c r="J52" s="116"/>
      <c r="K52" s="116"/>
      <c r="L52" s="116">
        <v>7000</v>
      </c>
      <c r="M52" s="116"/>
      <c r="N52" s="116"/>
      <c r="O52" s="116"/>
      <c r="P52" s="116"/>
      <c r="Q52" s="136"/>
    </row>
    <row r="53" spans="1:17" s="118" customFormat="1" ht="72" customHeight="1">
      <c r="A53" s="127" t="s">
        <v>18</v>
      </c>
      <c r="B53" s="124" t="s">
        <v>83</v>
      </c>
      <c r="C53" s="120">
        <v>64000</v>
      </c>
      <c r="D53" s="41">
        <f t="shared" si="11"/>
        <v>64000</v>
      </c>
      <c r="E53" s="12"/>
      <c r="F53" s="12"/>
      <c r="G53" s="12"/>
      <c r="H53" s="120"/>
      <c r="I53" s="120"/>
      <c r="J53" s="120"/>
      <c r="K53" s="120"/>
      <c r="L53" s="120">
        <v>64000</v>
      </c>
      <c r="M53" s="120"/>
      <c r="N53" s="116"/>
      <c r="O53" s="116"/>
      <c r="P53" s="116"/>
      <c r="Q53" s="136"/>
    </row>
    <row r="54" spans="1:29" s="5" customFormat="1" ht="56.25" customHeight="1">
      <c r="A54" s="127" t="s">
        <v>18</v>
      </c>
      <c r="B54" s="124" t="s">
        <v>47</v>
      </c>
      <c r="C54" s="33">
        <v>266424</v>
      </c>
      <c r="D54" s="32">
        <f t="shared" si="11"/>
        <v>266424</v>
      </c>
      <c r="E54" s="32">
        <f t="shared" si="10"/>
        <v>191847</v>
      </c>
      <c r="F54" s="32">
        <f>C54-L54-H54</f>
        <v>191847</v>
      </c>
      <c r="G54" s="32"/>
      <c r="H54" s="33">
        <v>8817</v>
      </c>
      <c r="I54" s="33"/>
      <c r="J54" s="33"/>
      <c r="K54" s="33"/>
      <c r="L54" s="33">
        <f>47760+18000</f>
        <v>65760</v>
      </c>
      <c r="M54" s="33"/>
      <c r="N54" s="33"/>
      <c r="O54" s="33"/>
      <c r="P54" s="33"/>
      <c r="Q54" s="137"/>
      <c r="R54" s="92"/>
      <c r="S54" s="92"/>
      <c r="T54" s="92"/>
      <c r="U54" s="92"/>
      <c r="V54" s="92"/>
      <c r="W54" s="92"/>
      <c r="X54" s="92"/>
      <c r="Y54" s="92"/>
      <c r="Z54" s="92"/>
      <c r="AA54" s="92"/>
      <c r="AB54" s="92"/>
      <c r="AC54" s="92"/>
    </row>
    <row r="55" spans="1:29" s="102" customFormat="1" ht="67.5" customHeight="1">
      <c r="A55" s="138">
        <v>2220</v>
      </c>
      <c r="B55" s="139" t="s">
        <v>81</v>
      </c>
      <c r="C55" s="103">
        <v>100000</v>
      </c>
      <c r="D55" s="103">
        <f t="shared" si="11"/>
        <v>100000</v>
      </c>
      <c r="E55" s="103">
        <f>SUM(F55:G55)</f>
        <v>0</v>
      </c>
      <c r="F55" s="103"/>
      <c r="G55" s="103"/>
      <c r="H55" s="104"/>
      <c r="I55" s="104"/>
      <c r="J55" s="104"/>
      <c r="K55" s="104"/>
      <c r="L55" s="104"/>
      <c r="M55" s="104"/>
      <c r="N55" s="104"/>
      <c r="O55" s="104"/>
      <c r="P55" s="104">
        <v>100000</v>
      </c>
      <c r="Q55" s="103">
        <v>100000</v>
      </c>
      <c r="R55" s="87"/>
      <c r="S55" s="101"/>
      <c r="T55" s="101"/>
      <c r="U55" s="101"/>
      <c r="V55" s="101"/>
      <c r="W55" s="101"/>
      <c r="X55" s="101"/>
      <c r="Y55" s="101"/>
      <c r="Z55" s="101"/>
      <c r="AA55" s="101"/>
      <c r="AB55" s="101"/>
      <c r="AC55" s="101"/>
    </row>
    <row r="56" spans="1:17" s="47" customFormat="1" ht="31.5" customHeight="1">
      <c r="A56" s="52">
        <v>90000</v>
      </c>
      <c r="B56" s="125" t="s">
        <v>13</v>
      </c>
      <c r="C56" s="54">
        <f aca="true" t="shared" si="12" ref="C56:L56">SUM(C57:C63)</f>
        <v>6256244</v>
      </c>
      <c r="D56" s="54">
        <f t="shared" si="12"/>
        <v>6256244</v>
      </c>
      <c r="E56" s="54">
        <f t="shared" si="12"/>
        <v>0</v>
      </c>
      <c r="F56" s="54">
        <f t="shared" si="12"/>
        <v>0</v>
      </c>
      <c r="G56" s="54">
        <f t="shared" si="12"/>
        <v>0</v>
      </c>
      <c r="H56" s="54">
        <f t="shared" si="12"/>
        <v>-32522</v>
      </c>
      <c r="I56" s="54">
        <f t="shared" si="12"/>
        <v>0</v>
      </c>
      <c r="J56" s="54">
        <f t="shared" si="12"/>
        <v>0</v>
      </c>
      <c r="K56" s="54">
        <f t="shared" si="12"/>
        <v>0</v>
      </c>
      <c r="L56" s="54">
        <f t="shared" si="12"/>
        <v>42060</v>
      </c>
      <c r="M56" s="54"/>
      <c r="N56" s="54">
        <f>SUM(N57:N63)</f>
        <v>0</v>
      </c>
      <c r="O56" s="54">
        <f>SUM(O57:O63)</f>
        <v>0</v>
      </c>
      <c r="P56" s="54">
        <f>SUM(P57:P63)</f>
        <v>6246706</v>
      </c>
      <c r="Q56" s="54">
        <f>SUM(Q57:Q63)</f>
        <v>6262706</v>
      </c>
    </row>
    <row r="57" spans="1:18" s="82" customFormat="1" ht="72.75" customHeight="1">
      <c r="A57" s="129" t="s">
        <v>38</v>
      </c>
      <c r="B57" s="121" t="s">
        <v>115</v>
      </c>
      <c r="C57" s="42">
        <f>11326+3112060</f>
        <v>3123386</v>
      </c>
      <c r="D57" s="22">
        <f aca="true" t="shared" si="13" ref="D57:D63">H57+I57+J57+L57+N57+P57+K57+E57</f>
        <v>3123386</v>
      </c>
      <c r="E57" s="22"/>
      <c r="F57" s="22"/>
      <c r="G57" s="22"/>
      <c r="H57" s="22"/>
      <c r="I57" s="22"/>
      <c r="J57" s="22"/>
      <c r="K57" s="22"/>
      <c r="L57" s="22"/>
      <c r="M57" s="22"/>
      <c r="N57" s="22"/>
      <c r="O57" s="22"/>
      <c r="P57" s="22">
        <f>11326+3112060</f>
        <v>3123386</v>
      </c>
      <c r="Q57" s="130">
        <v>3123386</v>
      </c>
      <c r="R57" s="83"/>
    </row>
    <row r="58" spans="1:18" s="82" customFormat="1" ht="54.75" customHeight="1">
      <c r="A58" s="129" t="s">
        <v>38</v>
      </c>
      <c r="B58" s="121" t="s">
        <v>115</v>
      </c>
      <c r="C58" s="42">
        <v>-14500</v>
      </c>
      <c r="D58" s="22">
        <f t="shared" si="13"/>
        <v>-14500</v>
      </c>
      <c r="E58" s="22"/>
      <c r="F58" s="22"/>
      <c r="G58" s="22"/>
      <c r="H58" s="22"/>
      <c r="I58" s="22"/>
      <c r="J58" s="22"/>
      <c r="K58" s="22"/>
      <c r="L58" s="22"/>
      <c r="M58" s="22"/>
      <c r="N58" s="22"/>
      <c r="O58" s="22"/>
      <c r="P58" s="22">
        <v>-14500</v>
      </c>
      <c r="Q58" s="130">
        <v>-14500</v>
      </c>
      <c r="R58" s="83"/>
    </row>
    <row r="59" spans="1:18" s="82" customFormat="1" ht="54.75" customHeight="1">
      <c r="A59" s="129">
        <v>3043</v>
      </c>
      <c r="B59" s="121" t="s">
        <v>130</v>
      </c>
      <c r="C59" s="42">
        <v>1300000</v>
      </c>
      <c r="D59" s="22">
        <f t="shared" si="13"/>
        <v>1300000</v>
      </c>
      <c r="E59" s="22"/>
      <c r="F59" s="22"/>
      <c r="G59" s="22"/>
      <c r="H59" s="22"/>
      <c r="I59" s="22"/>
      <c r="J59" s="22"/>
      <c r="K59" s="22"/>
      <c r="L59" s="22"/>
      <c r="M59" s="22"/>
      <c r="N59" s="22"/>
      <c r="O59" s="22"/>
      <c r="P59" s="22">
        <v>1300000</v>
      </c>
      <c r="Q59" s="130">
        <v>1300000</v>
      </c>
      <c r="R59" s="83"/>
    </row>
    <row r="60" spans="1:18" s="82" customFormat="1" ht="54.75" customHeight="1">
      <c r="A60" s="129">
        <v>3020</v>
      </c>
      <c r="B60" s="121" t="s">
        <v>131</v>
      </c>
      <c r="C60" s="42">
        <v>1837820</v>
      </c>
      <c r="D60" s="22">
        <f t="shared" si="13"/>
        <v>1837820</v>
      </c>
      <c r="E60" s="22"/>
      <c r="F60" s="22"/>
      <c r="G60" s="22"/>
      <c r="H60" s="22"/>
      <c r="I60" s="22"/>
      <c r="J60" s="22"/>
      <c r="K60" s="22"/>
      <c r="L60" s="22"/>
      <c r="M60" s="22"/>
      <c r="N60" s="22"/>
      <c r="O60" s="22"/>
      <c r="P60" s="22">
        <v>1837820</v>
      </c>
      <c r="Q60" s="130">
        <v>1837820</v>
      </c>
      <c r="R60" s="83"/>
    </row>
    <row r="61" spans="1:18" s="82" customFormat="1" ht="119.25" customHeight="1">
      <c r="A61" s="129" t="s">
        <v>53</v>
      </c>
      <c r="B61" s="121" t="s">
        <v>85</v>
      </c>
      <c r="C61" s="88">
        <v>16000</v>
      </c>
      <c r="D61" s="11">
        <f t="shared" si="13"/>
        <v>16000</v>
      </c>
      <c r="E61" s="22"/>
      <c r="F61" s="22"/>
      <c r="G61" s="22"/>
      <c r="H61" s="22"/>
      <c r="I61" s="22"/>
      <c r="J61" s="22"/>
      <c r="K61" s="22"/>
      <c r="L61" s="22">
        <v>16000</v>
      </c>
      <c r="M61" s="22"/>
      <c r="N61" s="22"/>
      <c r="O61" s="22"/>
      <c r="P61" s="22"/>
      <c r="Q61" s="130">
        <v>16000</v>
      </c>
      <c r="R61" s="83"/>
    </row>
    <row r="62" spans="1:18" s="5" customFormat="1" ht="47.25" customHeight="1">
      <c r="A62" s="131" t="s">
        <v>90</v>
      </c>
      <c r="B62" s="124" t="s">
        <v>91</v>
      </c>
      <c r="C62" s="41">
        <v>-100000</v>
      </c>
      <c r="D62" s="13">
        <f t="shared" si="13"/>
        <v>-100000</v>
      </c>
      <c r="E62" s="32"/>
      <c r="F62" s="32"/>
      <c r="G62" s="32"/>
      <c r="H62" s="32">
        <v>-100000</v>
      </c>
      <c r="I62" s="32"/>
      <c r="J62" s="32"/>
      <c r="K62" s="32"/>
      <c r="L62" s="32"/>
      <c r="M62" s="32"/>
      <c r="N62" s="32"/>
      <c r="O62" s="32"/>
      <c r="P62" s="32"/>
      <c r="Q62" s="108"/>
      <c r="R62" s="105"/>
    </row>
    <row r="63" spans="1:17" s="1" customFormat="1" ht="43.5" customHeight="1">
      <c r="A63" s="127" t="s">
        <v>21</v>
      </c>
      <c r="B63" s="124" t="s">
        <v>24</v>
      </c>
      <c r="C63" s="32">
        <v>93538</v>
      </c>
      <c r="D63" s="32">
        <f t="shared" si="13"/>
        <v>93538</v>
      </c>
      <c r="E63" s="32">
        <f>SUM(F63:G63)</f>
        <v>0</v>
      </c>
      <c r="F63" s="32"/>
      <c r="G63" s="32"/>
      <c r="H63" s="32">
        <f>C63-L63</f>
        <v>67478</v>
      </c>
      <c r="I63" s="32"/>
      <c r="J63" s="32"/>
      <c r="K63" s="32"/>
      <c r="L63" s="32">
        <v>26060</v>
      </c>
      <c r="M63" s="32"/>
      <c r="N63" s="32"/>
      <c r="O63" s="32"/>
      <c r="P63" s="32"/>
      <c r="Q63" s="108"/>
    </row>
    <row r="64" spans="1:17" s="47" customFormat="1" ht="30.75" customHeight="1">
      <c r="A64" s="52">
        <v>110000</v>
      </c>
      <c r="B64" s="125" t="s">
        <v>11</v>
      </c>
      <c r="C64" s="52">
        <f>SUM(C65:C71)</f>
        <v>4000</v>
      </c>
      <c r="D64" s="52">
        <f aca="true" t="shared" si="14" ref="D64:Q64">SUM(D65:D71)</f>
        <v>4000</v>
      </c>
      <c r="E64" s="52">
        <f t="shared" si="14"/>
        <v>0</v>
      </c>
      <c r="F64" s="52">
        <f t="shared" si="14"/>
        <v>0</v>
      </c>
      <c r="G64" s="52">
        <f t="shared" si="14"/>
        <v>0</v>
      </c>
      <c r="H64" s="52">
        <f t="shared" si="14"/>
        <v>-16000.000000000004</v>
      </c>
      <c r="I64" s="52">
        <f t="shared" si="14"/>
        <v>0</v>
      </c>
      <c r="J64" s="52">
        <f t="shared" si="14"/>
        <v>0</v>
      </c>
      <c r="K64" s="52">
        <f t="shared" si="14"/>
        <v>0</v>
      </c>
      <c r="L64" s="52">
        <f t="shared" si="14"/>
        <v>15000</v>
      </c>
      <c r="M64" s="52"/>
      <c r="N64" s="52">
        <f t="shared" si="14"/>
        <v>5000</v>
      </c>
      <c r="O64" s="52">
        <f t="shared" si="14"/>
        <v>0</v>
      </c>
      <c r="P64" s="52">
        <f t="shared" si="14"/>
        <v>0</v>
      </c>
      <c r="Q64" s="52">
        <f t="shared" si="14"/>
        <v>17400</v>
      </c>
    </row>
    <row r="65" spans="1:17" s="98" customFormat="1" ht="90" customHeight="1">
      <c r="A65" s="49" t="s">
        <v>58</v>
      </c>
      <c r="B65" s="121" t="s">
        <v>59</v>
      </c>
      <c r="C65" s="88">
        <v>5000</v>
      </c>
      <c r="D65" s="11">
        <f aca="true" t="shared" si="15" ref="D65:D80">H65+I65+J65+L65+N65+P65+K65+E65</f>
        <v>5000</v>
      </c>
      <c r="E65" s="11">
        <f>SUM(F65:G65)</f>
        <v>0</v>
      </c>
      <c r="F65" s="49"/>
      <c r="G65" s="49"/>
      <c r="H65" s="88"/>
      <c r="I65" s="88"/>
      <c r="J65" s="88"/>
      <c r="K65" s="88"/>
      <c r="L65" s="88"/>
      <c r="M65" s="88"/>
      <c r="N65" s="88">
        <v>5000</v>
      </c>
      <c r="O65" s="49"/>
      <c r="P65" s="49"/>
      <c r="Q65" s="140">
        <v>5000</v>
      </c>
    </row>
    <row r="66" spans="1:17" s="98" customFormat="1" ht="60" customHeight="1">
      <c r="A66" s="49" t="s">
        <v>58</v>
      </c>
      <c r="B66" s="141" t="s">
        <v>70</v>
      </c>
      <c r="C66" s="88">
        <v>3600</v>
      </c>
      <c r="D66" s="11">
        <f t="shared" si="15"/>
        <v>3600</v>
      </c>
      <c r="E66" s="11"/>
      <c r="F66" s="49"/>
      <c r="G66" s="49"/>
      <c r="H66" s="88"/>
      <c r="I66" s="88"/>
      <c r="J66" s="88"/>
      <c r="K66" s="88"/>
      <c r="L66" s="88">
        <v>3600</v>
      </c>
      <c r="M66" s="88"/>
      <c r="N66" s="88"/>
      <c r="O66" s="49"/>
      <c r="P66" s="49"/>
      <c r="Q66" s="140">
        <v>3600</v>
      </c>
    </row>
    <row r="67" spans="1:17" s="98" customFormat="1" ht="54" customHeight="1">
      <c r="A67" s="49" t="s">
        <v>49</v>
      </c>
      <c r="B67" s="142" t="s">
        <v>69</v>
      </c>
      <c r="C67" s="88">
        <v>8800</v>
      </c>
      <c r="D67" s="11">
        <f t="shared" si="15"/>
        <v>8800</v>
      </c>
      <c r="E67" s="11"/>
      <c r="F67" s="49"/>
      <c r="G67" s="49"/>
      <c r="H67" s="88"/>
      <c r="I67" s="88"/>
      <c r="J67" s="88"/>
      <c r="K67" s="88"/>
      <c r="L67" s="88">
        <v>8800</v>
      </c>
      <c r="M67" s="88"/>
      <c r="N67" s="88"/>
      <c r="O67" s="49"/>
      <c r="P67" s="49"/>
      <c r="Q67" s="140">
        <v>8800</v>
      </c>
    </row>
    <row r="68" spans="1:17" s="20" customFormat="1" ht="54" customHeight="1">
      <c r="A68" s="12" t="s">
        <v>58</v>
      </c>
      <c r="B68" s="146" t="s">
        <v>149</v>
      </c>
      <c r="C68" s="41">
        <f>-25522.2+2600</f>
        <v>-22922.2</v>
      </c>
      <c r="D68" s="13">
        <f t="shared" si="15"/>
        <v>-22922.2</v>
      </c>
      <c r="E68" s="13"/>
      <c r="F68" s="12"/>
      <c r="G68" s="12"/>
      <c r="H68" s="41">
        <v>-25522.2</v>
      </c>
      <c r="I68" s="41"/>
      <c r="J68" s="41"/>
      <c r="K68" s="41"/>
      <c r="L68" s="41">
        <v>2600</v>
      </c>
      <c r="M68" s="41"/>
      <c r="N68" s="41"/>
      <c r="O68" s="12"/>
      <c r="P68" s="12"/>
      <c r="Q68" s="147"/>
    </row>
    <row r="69" spans="1:17" s="20" customFormat="1" ht="54" customHeight="1">
      <c r="A69" s="12" t="s">
        <v>49</v>
      </c>
      <c r="B69" s="146" t="s">
        <v>116</v>
      </c>
      <c r="C69" s="41">
        <v>-7067.75</v>
      </c>
      <c r="D69" s="13">
        <f t="shared" si="15"/>
        <v>-7067.75</v>
      </c>
      <c r="E69" s="13"/>
      <c r="F69" s="12"/>
      <c r="G69" s="12"/>
      <c r="H69" s="41">
        <v>-7067.75</v>
      </c>
      <c r="I69" s="41"/>
      <c r="J69" s="41"/>
      <c r="K69" s="41"/>
      <c r="L69" s="41"/>
      <c r="M69" s="41"/>
      <c r="N69" s="41"/>
      <c r="O69" s="12"/>
      <c r="P69" s="12"/>
      <c r="Q69" s="147"/>
    </row>
    <row r="70" spans="1:17" s="20" customFormat="1" ht="48" customHeight="1">
      <c r="A70" s="12" t="s">
        <v>117</v>
      </c>
      <c r="B70" s="146" t="s">
        <v>124</v>
      </c>
      <c r="C70" s="32">
        <v>56589.95</v>
      </c>
      <c r="D70" s="13">
        <f t="shared" si="15"/>
        <v>56589.95</v>
      </c>
      <c r="E70" s="13">
        <f>SUM(F70:G70)</f>
        <v>0</v>
      </c>
      <c r="F70" s="12"/>
      <c r="G70" s="12"/>
      <c r="H70" s="41">
        <f>72589.95-16000</f>
        <v>56589.95</v>
      </c>
      <c r="I70" s="41"/>
      <c r="J70" s="41"/>
      <c r="K70" s="41"/>
      <c r="L70" s="41"/>
      <c r="M70" s="41"/>
      <c r="N70" s="41"/>
      <c r="O70" s="12"/>
      <c r="P70" s="12"/>
      <c r="Q70" s="147"/>
    </row>
    <row r="71" spans="1:17" s="5" customFormat="1" ht="45" customHeight="1">
      <c r="A71" s="131">
        <v>7213</v>
      </c>
      <c r="B71" s="124" t="s">
        <v>118</v>
      </c>
      <c r="C71" s="33">
        <v>-40000</v>
      </c>
      <c r="D71" s="32">
        <f t="shared" si="15"/>
        <v>-40000</v>
      </c>
      <c r="E71" s="32">
        <f>SUM(F71:G71)</f>
        <v>0</v>
      </c>
      <c r="F71" s="32"/>
      <c r="G71" s="32"/>
      <c r="H71" s="32">
        <v>-40000</v>
      </c>
      <c r="I71" s="32"/>
      <c r="J71" s="32"/>
      <c r="K71" s="32"/>
      <c r="L71" s="32"/>
      <c r="M71" s="32"/>
      <c r="N71" s="32"/>
      <c r="O71" s="32"/>
      <c r="P71" s="32"/>
      <c r="Q71" s="137"/>
    </row>
    <row r="72" spans="1:17" s="5" customFormat="1" ht="75" customHeight="1">
      <c r="A72" s="131" t="s">
        <v>103</v>
      </c>
      <c r="B72" s="124" t="s">
        <v>104</v>
      </c>
      <c r="C72" s="33">
        <v>-3000</v>
      </c>
      <c r="D72" s="32">
        <f t="shared" si="15"/>
        <v>-3000</v>
      </c>
      <c r="E72" s="32"/>
      <c r="F72" s="32"/>
      <c r="G72" s="32"/>
      <c r="H72" s="32">
        <v>-3000</v>
      </c>
      <c r="I72" s="32"/>
      <c r="J72" s="32"/>
      <c r="K72" s="32"/>
      <c r="L72" s="32"/>
      <c r="M72" s="32"/>
      <c r="N72" s="32"/>
      <c r="O72" s="32"/>
      <c r="P72" s="32"/>
      <c r="Q72" s="137"/>
    </row>
    <row r="73" spans="1:17" s="5" customFormat="1" ht="55.5" customHeight="1">
      <c r="A73" s="131" t="s">
        <v>105</v>
      </c>
      <c r="B73" s="124" t="s">
        <v>106</v>
      </c>
      <c r="C73" s="33">
        <v>-1300</v>
      </c>
      <c r="D73" s="32">
        <f t="shared" si="15"/>
        <v>-1300</v>
      </c>
      <c r="E73" s="32"/>
      <c r="F73" s="32"/>
      <c r="G73" s="32"/>
      <c r="H73" s="32">
        <v>-1300</v>
      </c>
      <c r="I73" s="32"/>
      <c r="J73" s="32"/>
      <c r="K73" s="32"/>
      <c r="L73" s="32"/>
      <c r="M73" s="32"/>
      <c r="N73" s="32"/>
      <c r="O73" s="32"/>
      <c r="P73" s="32"/>
      <c r="Q73" s="137"/>
    </row>
    <row r="74" spans="1:17" s="5" customFormat="1" ht="93" customHeight="1">
      <c r="A74" s="131">
        <v>6430</v>
      </c>
      <c r="B74" s="124" t="s">
        <v>123</v>
      </c>
      <c r="C74" s="33">
        <v>10000</v>
      </c>
      <c r="D74" s="32">
        <f t="shared" si="15"/>
        <v>10000</v>
      </c>
      <c r="E74" s="32"/>
      <c r="F74" s="32"/>
      <c r="G74" s="32"/>
      <c r="H74" s="32"/>
      <c r="I74" s="32"/>
      <c r="J74" s="32"/>
      <c r="K74" s="32"/>
      <c r="L74" s="32">
        <v>10000</v>
      </c>
      <c r="M74" s="32"/>
      <c r="N74" s="32"/>
      <c r="O74" s="32"/>
      <c r="P74" s="32"/>
      <c r="Q74" s="137"/>
    </row>
    <row r="75" spans="1:17" s="82" customFormat="1" ht="99" customHeight="1">
      <c r="A75" s="129" t="s">
        <v>60</v>
      </c>
      <c r="B75" s="148" t="s">
        <v>139</v>
      </c>
      <c r="C75" s="42">
        <v>15000</v>
      </c>
      <c r="D75" s="49">
        <f t="shared" si="15"/>
        <v>15000</v>
      </c>
      <c r="E75" s="88"/>
      <c r="F75" s="88"/>
      <c r="G75" s="88"/>
      <c r="H75" s="88"/>
      <c r="I75" s="88"/>
      <c r="J75" s="88"/>
      <c r="K75" s="88"/>
      <c r="L75" s="88"/>
      <c r="M75" s="88"/>
      <c r="N75" s="88">
        <v>15000</v>
      </c>
      <c r="O75" s="22"/>
      <c r="P75" s="22"/>
      <c r="Q75" s="22">
        <v>15000</v>
      </c>
    </row>
    <row r="76" spans="1:17" s="82" customFormat="1" ht="96" customHeight="1">
      <c r="A76" s="129" t="s">
        <v>60</v>
      </c>
      <c r="B76" s="148" t="s">
        <v>140</v>
      </c>
      <c r="C76" s="42">
        <v>5000</v>
      </c>
      <c r="D76" s="49">
        <f t="shared" si="15"/>
        <v>5000</v>
      </c>
      <c r="E76" s="88"/>
      <c r="F76" s="88"/>
      <c r="G76" s="88"/>
      <c r="H76" s="88"/>
      <c r="I76" s="88"/>
      <c r="J76" s="88"/>
      <c r="K76" s="88"/>
      <c r="L76" s="88"/>
      <c r="M76" s="88"/>
      <c r="N76" s="88">
        <v>5000</v>
      </c>
      <c r="O76" s="22"/>
      <c r="P76" s="22"/>
      <c r="Q76" s="22">
        <v>5000</v>
      </c>
    </row>
    <row r="77" spans="1:17" s="82" customFormat="1" ht="81" customHeight="1">
      <c r="A77" s="129" t="s">
        <v>60</v>
      </c>
      <c r="B77" s="148" t="s">
        <v>141</v>
      </c>
      <c r="C77" s="42">
        <v>5000</v>
      </c>
      <c r="D77" s="49">
        <f t="shared" si="15"/>
        <v>5000</v>
      </c>
      <c r="E77" s="88"/>
      <c r="F77" s="88"/>
      <c r="G77" s="88"/>
      <c r="H77" s="88"/>
      <c r="I77" s="88"/>
      <c r="J77" s="88"/>
      <c r="K77" s="88"/>
      <c r="L77" s="88"/>
      <c r="M77" s="88"/>
      <c r="N77" s="88">
        <v>5000</v>
      </c>
      <c r="O77" s="22"/>
      <c r="P77" s="22"/>
      <c r="Q77" s="22">
        <v>5000</v>
      </c>
    </row>
    <row r="78" spans="1:17" s="82" customFormat="1" ht="97.5" customHeight="1">
      <c r="A78" s="129" t="s">
        <v>60</v>
      </c>
      <c r="B78" s="148" t="s">
        <v>142</v>
      </c>
      <c r="C78" s="42">
        <v>5000</v>
      </c>
      <c r="D78" s="49">
        <f t="shared" si="15"/>
        <v>5000</v>
      </c>
      <c r="E78" s="88"/>
      <c r="F78" s="88"/>
      <c r="G78" s="88"/>
      <c r="H78" s="88"/>
      <c r="I78" s="88"/>
      <c r="J78" s="88"/>
      <c r="K78" s="88"/>
      <c r="L78" s="88"/>
      <c r="M78" s="88"/>
      <c r="N78" s="88">
        <v>5000</v>
      </c>
      <c r="O78" s="22"/>
      <c r="P78" s="22"/>
      <c r="Q78" s="22">
        <v>5000</v>
      </c>
    </row>
    <row r="79" spans="1:17" s="5" customFormat="1" ht="66" customHeight="1">
      <c r="A79" s="127" t="s">
        <v>42</v>
      </c>
      <c r="B79" s="149" t="s">
        <v>41</v>
      </c>
      <c r="C79" s="14">
        <v>5000</v>
      </c>
      <c r="D79" s="13">
        <f t="shared" si="15"/>
        <v>5000</v>
      </c>
      <c r="E79" s="13"/>
      <c r="F79" s="13"/>
      <c r="G79" s="13"/>
      <c r="H79" s="13">
        <v>5000</v>
      </c>
      <c r="I79" s="13"/>
      <c r="J79" s="13"/>
      <c r="K79" s="13"/>
      <c r="L79" s="13"/>
      <c r="M79" s="13"/>
      <c r="N79" s="13"/>
      <c r="O79" s="13"/>
      <c r="P79" s="13"/>
      <c r="Q79" s="127"/>
    </row>
    <row r="80" spans="1:17" s="5" customFormat="1" ht="54" customHeight="1">
      <c r="A80" s="127" t="s">
        <v>151</v>
      </c>
      <c r="B80" s="149" t="s">
        <v>150</v>
      </c>
      <c r="C80" s="14">
        <v>30000</v>
      </c>
      <c r="D80" s="13">
        <f t="shared" si="15"/>
        <v>30000</v>
      </c>
      <c r="E80" s="13"/>
      <c r="F80" s="13"/>
      <c r="G80" s="13"/>
      <c r="H80" s="13">
        <v>30000</v>
      </c>
      <c r="I80" s="13"/>
      <c r="J80" s="13"/>
      <c r="K80" s="13"/>
      <c r="L80" s="13"/>
      <c r="M80" s="13"/>
      <c r="N80" s="13"/>
      <c r="O80" s="13"/>
      <c r="P80" s="13"/>
      <c r="Q80" s="127"/>
    </row>
    <row r="81" spans="1:17" s="5" customFormat="1" ht="66" customHeight="1">
      <c r="A81" s="132">
        <v>8440</v>
      </c>
      <c r="B81" s="141" t="s">
        <v>71</v>
      </c>
      <c r="C81" s="42">
        <f>SUM(C82:C86)</f>
        <v>418000</v>
      </c>
      <c r="D81" s="42">
        <f aca="true" t="shared" si="16" ref="D81:Q81">SUM(D82:D86)</f>
        <v>418000</v>
      </c>
      <c r="E81" s="42">
        <f t="shared" si="16"/>
        <v>0</v>
      </c>
      <c r="F81" s="42">
        <f t="shared" si="16"/>
        <v>0</v>
      </c>
      <c r="G81" s="42">
        <f t="shared" si="16"/>
        <v>0</v>
      </c>
      <c r="H81" s="42">
        <f t="shared" si="16"/>
        <v>0</v>
      </c>
      <c r="I81" s="42">
        <f t="shared" si="16"/>
        <v>0</v>
      </c>
      <c r="J81" s="42">
        <f t="shared" si="16"/>
        <v>0</v>
      </c>
      <c r="K81" s="42">
        <f t="shared" si="16"/>
        <v>0</v>
      </c>
      <c r="L81" s="42">
        <f t="shared" si="16"/>
        <v>0</v>
      </c>
      <c r="M81" s="42"/>
      <c r="N81" s="42">
        <f t="shared" si="16"/>
        <v>0</v>
      </c>
      <c r="O81" s="42">
        <f t="shared" si="16"/>
        <v>0</v>
      </c>
      <c r="P81" s="42">
        <f t="shared" si="16"/>
        <v>418000</v>
      </c>
      <c r="Q81" s="42">
        <f t="shared" si="16"/>
        <v>418000</v>
      </c>
    </row>
    <row r="82" spans="1:17" s="5" customFormat="1" ht="66" customHeight="1">
      <c r="A82" s="132">
        <v>8440</v>
      </c>
      <c r="B82" s="150" t="s">
        <v>72</v>
      </c>
      <c r="C82" s="40">
        <v>50000</v>
      </c>
      <c r="D82" s="99">
        <f aca="true" t="shared" si="17" ref="D82:D90">H82+I82+J82+L82+N82+P82+K82+E82+O82</f>
        <v>50000</v>
      </c>
      <c r="E82" s="11"/>
      <c r="F82" s="22"/>
      <c r="G82" s="22"/>
      <c r="H82" s="85"/>
      <c r="I82" s="85"/>
      <c r="J82" s="85"/>
      <c r="K82" s="85"/>
      <c r="L82" s="22"/>
      <c r="M82" s="22"/>
      <c r="N82" s="22"/>
      <c r="O82" s="22"/>
      <c r="P82" s="85">
        <v>50000</v>
      </c>
      <c r="Q82" s="151">
        <v>50000</v>
      </c>
    </row>
    <row r="83" spans="1:17" s="5" customFormat="1" ht="66" customHeight="1">
      <c r="A83" s="132">
        <v>8440</v>
      </c>
      <c r="B83" s="150" t="s">
        <v>73</v>
      </c>
      <c r="C83" s="40">
        <v>30000</v>
      </c>
      <c r="D83" s="99">
        <f t="shared" si="17"/>
        <v>30000</v>
      </c>
      <c r="E83" s="11"/>
      <c r="F83" s="22"/>
      <c r="G83" s="22"/>
      <c r="H83" s="85"/>
      <c r="I83" s="85"/>
      <c r="J83" s="85"/>
      <c r="K83" s="85"/>
      <c r="L83" s="22"/>
      <c r="M83" s="22"/>
      <c r="N83" s="22"/>
      <c r="O83" s="22"/>
      <c r="P83" s="100">
        <v>30000</v>
      </c>
      <c r="Q83" s="152">
        <v>30000</v>
      </c>
    </row>
    <row r="84" spans="1:17" s="5" customFormat="1" ht="66" customHeight="1">
      <c r="A84" s="132">
        <v>8440</v>
      </c>
      <c r="B84" s="150" t="s">
        <v>74</v>
      </c>
      <c r="C84" s="40">
        <v>48000</v>
      </c>
      <c r="D84" s="99">
        <f t="shared" si="17"/>
        <v>48000</v>
      </c>
      <c r="E84" s="11"/>
      <c r="F84" s="22"/>
      <c r="G84" s="22"/>
      <c r="H84" s="85"/>
      <c r="I84" s="85"/>
      <c r="J84" s="85"/>
      <c r="K84" s="85"/>
      <c r="L84" s="22"/>
      <c r="M84" s="22"/>
      <c r="N84" s="22"/>
      <c r="O84" s="22"/>
      <c r="P84" s="100">
        <v>48000</v>
      </c>
      <c r="Q84" s="152">
        <v>48000</v>
      </c>
    </row>
    <row r="85" spans="1:17" s="5" customFormat="1" ht="66" customHeight="1">
      <c r="A85" s="132">
        <v>8440</v>
      </c>
      <c r="B85" s="150" t="s">
        <v>75</v>
      </c>
      <c r="C85" s="40">
        <v>100000</v>
      </c>
      <c r="D85" s="99">
        <f t="shared" si="17"/>
        <v>100000</v>
      </c>
      <c r="E85" s="11"/>
      <c r="F85" s="22"/>
      <c r="G85" s="22"/>
      <c r="H85" s="85"/>
      <c r="I85" s="85"/>
      <c r="J85" s="85"/>
      <c r="K85" s="85"/>
      <c r="L85" s="22"/>
      <c r="M85" s="22"/>
      <c r="N85" s="22"/>
      <c r="O85" s="22"/>
      <c r="P85" s="100">
        <v>100000</v>
      </c>
      <c r="Q85" s="152">
        <v>100000</v>
      </c>
    </row>
    <row r="86" spans="1:17" s="5" customFormat="1" ht="66" customHeight="1">
      <c r="A86" s="132">
        <v>8440</v>
      </c>
      <c r="B86" s="153" t="s">
        <v>76</v>
      </c>
      <c r="C86" s="40">
        <v>190000</v>
      </c>
      <c r="D86" s="99">
        <f t="shared" si="17"/>
        <v>190000</v>
      </c>
      <c r="E86" s="11"/>
      <c r="F86" s="22"/>
      <c r="G86" s="22"/>
      <c r="H86" s="85"/>
      <c r="I86" s="85"/>
      <c r="J86" s="85"/>
      <c r="K86" s="85"/>
      <c r="L86" s="22"/>
      <c r="M86" s="22"/>
      <c r="N86" s="22"/>
      <c r="O86" s="22"/>
      <c r="P86" s="100">
        <v>190000</v>
      </c>
      <c r="Q86" s="152">
        <v>190000</v>
      </c>
    </row>
    <row r="87" spans="1:17" s="5" customFormat="1" ht="66" customHeight="1">
      <c r="A87" s="127">
        <v>8370</v>
      </c>
      <c r="B87" s="154" t="s">
        <v>102</v>
      </c>
      <c r="C87" s="43">
        <v>50000</v>
      </c>
      <c r="D87" s="106">
        <f t="shared" si="17"/>
        <v>10000</v>
      </c>
      <c r="E87" s="13">
        <f>SUM(F87:G87)</f>
        <v>6000</v>
      </c>
      <c r="F87" s="32"/>
      <c r="G87" s="32">
        <v>6000</v>
      </c>
      <c r="H87" s="44"/>
      <c r="I87" s="44"/>
      <c r="J87" s="44"/>
      <c r="K87" s="44">
        <v>4000</v>
      </c>
      <c r="L87" s="32"/>
      <c r="M87" s="32"/>
      <c r="N87" s="32"/>
      <c r="O87" s="32"/>
      <c r="P87" s="107"/>
      <c r="Q87" s="155"/>
    </row>
    <row r="88" spans="1:17" s="5" customFormat="1" ht="55.5" customHeight="1">
      <c r="A88" s="127" t="s">
        <v>120</v>
      </c>
      <c r="B88" s="154" t="s">
        <v>121</v>
      </c>
      <c r="C88" s="43">
        <v>-53849.1</v>
      </c>
      <c r="D88" s="106">
        <f t="shared" si="17"/>
        <v>-53849.1</v>
      </c>
      <c r="E88" s="13"/>
      <c r="F88" s="32"/>
      <c r="G88" s="32"/>
      <c r="H88" s="44">
        <v>-53849.1</v>
      </c>
      <c r="I88" s="44"/>
      <c r="J88" s="44"/>
      <c r="K88" s="44"/>
      <c r="L88" s="32"/>
      <c r="M88" s="32"/>
      <c r="N88" s="32"/>
      <c r="O88" s="32"/>
      <c r="P88" s="107"/>
      <c r="Q88" s="155"/>
    </row>
    <row r="89" spans="1:17" s="5" customFormat="1" ht="58.5" customHeight="1">
      <c r="A89" s="127" t="s">
        <v>60</v>
      </c>
      <c r="B89" s="154" t="s">
        <v>99</v>
      </c>
      <c r="C89" s="43">
        <v>2583</v>
      </c>
      <c r="D89" s="106">
        <f t="shared" si="17"/>
        <v>2583</v>
      </c>
      <c r="E89" s="13"/>
      <c r="F89" s="32"/>
      <c r="G89" s="32"/>
      <c r="H89" s="44">
        <v>2583</v>
      </c>
      <c r="I89" s="44"/>
      <c r="J89" s="44"/>
      <c r="K89" s="44"/>
      <c r="L89" s="32"/>
      <c r="M89" s="32"/>
      <c r="N89" s="32"/>
      <c r="O89" s="32"/>
      <c r="P89" s="107"/>
      <c r="Q89" s="155"/>
    </row>
    <row r="90" spans="1:17" s="5" customFormat="1" ht="93" customHeight="1">
      <c r="A90" s="127" t="s">
        <v>98</v>
      </c>
      <c r="B90" s="154" t="s">
        <v>97</v>
      </c>
      <c r="C90" s="43">
        <v>-20000</v>
      </c>
      <c r="D90" s="106">
        <f t="shared" si="17"/>
        <v>-20000</v>
      </c>
      <c r="E90" s="13"/>
      <c r="F90" s="32"/>
      <c r="G90" s="32"/>
      <c r="H90" s="44">
        <v>-20000</v>
      </c>
      <c r="I90" s="44"/>
      <c r="J90" s="44"/>
      <c r="K90" s="44"/>
      <c r="L90" s="32"/>
      <c r="M90" s="32"/>
      <c r="N90" s="32"/>
      <c r="O90" s="32"/>
      <c r="P90" s="107"/>
      <c r="Q90" s="155"/>
    </row>
    <row r="91" spans="1:17" s="5" customFormat="1" ht="51" customHeight="1">
      <c r="A91" s="127" t="s">
        <v>44</v>
      </c>
      <c r="B91" s="149" t="s">
        <v>89</v>
      </c>
      <c r="C91" s="14">
        <v>30000</v>
      </c>
      <c r="D91" s="13">
        <f>H91+I91+J91+L91+N91+P91+K91+E91</f>
        <v>30000</v>
      </c>
      <c r="E91" s="13">
        <f>SUM(F91:G91)</f>
        <v>0</v>
      </c>
      <c r="F91" s="13"/>
      <c r="G91" s="13"/>
      <c r="H91" s="13">
        <v>30000</v>
      </c>
      <c r="I91" s="13"/>
      <c r="J91" s="13"/>
      <c r="K91" s="13"/>
      <c r="L91" s="13"/>
      <c r="M91" s="13"/>
      <c r="N91" s="13"/>
      <c r="O91" s="13"/>
      <c r="P91" s="13"/>
      <c r="Q91" s="127"/>
    </row>
    <row r="92" spans="1:17" s="5" customFormat="1" ht="42" customHeight="1">
      <c r="A92" s="127" t="s">
        <v>92</v>
      </c>
      <c r="B92" s="149" t="s">
        <v>93</v>
      </c>
      <c r="C92" s="14">
        <v>-50000</v>
      </c>
      <c r="D92" s="13">
        <f>H92+I92+J92+L92+N92+P92+K92+E92</f>
        <v>-50000</v>
      </c>
      <c r="E92" s="13">
        <f>SUM(F92:G92)</f>
        <v>0</v>
      </c>
      <c r="F92" s="13"/>
      <c r="G92" s="13"/>
      <c r="H92" s="13">
        <v>-50000</v>
      </c>
      <c r="I92" s="13"/>
      <c r="J92" s="13"/>
      <c r="K92" s="13"/>
      <c r="L92" s="13"/>
      <c r="M92" s="13"/>
      <c r="N92" s="13"/>
      <c r="O92" s="13"/>
      <c r="P92" s="13"/>
      <c r="Q92" s="127"/>
    </row>
    <row r="93" spans="1:17" s="5" customFormat="1" ht="63" customHeight="1">
      <c r="A93" s="127" t="s">
        <v>31</v>
      </c>
      <c r="B93" s="149" t="s">
        <v>96</v>
      </c>
      <c r="C93" s="14">
        <v>-70000</v>
      </c>
      <c r="D93" s="13">
        <f>H93+I93+J93+L93+N93+P93+K93+E93</f>
        <v>-70000</v>
      </c>
      <c r="E93" s="13"/>
      <c r="F93" s="13"/>
      <c r="G93" s="13"/>
      <c r="H93" s="13">
        <v>-70000</v>
      </c>
      <c r="I93" s="13"/>
      <c r="J93" s="13"/>
      <c r="K93" s="13"/>
      <c r="L93" s="13"/>
      <c r="M93" s="13"/>
      <c r="N93" s="13"/>
      <c r="O93" s="13"/>
      <c r="P93" s="13"/>
      <c r="Q93" s="127"/>
    </row>
    <row r="94" spans="1:17" s="5" customFormat="1" ht="69" customHeight="1">
      <c r="A94" s="127" t="s">
        <v>31</v>
      </c>
      <c r="B94" s="149" t="s">
        <v>112</v>
      </c>
      <c r="C94" s="14">
        <v>50000</v>
      </c>
      <c r="D94" s="13">
        <f>H94+I94+J94+L94+N94+P94+K94+E94</f>
        <v>50000</v>
      </c>
      <c r="E94" s="13">
        <f>SUM(F94:G94)</f>
        <v>0</v>
      </c>
      <c r="F94" s="13"/>
      <c r="G94" s="13"/>
      <c r="H94" s="13">
        <v>50000</v>
      </c>
      <c r="I94" s="13"/>
      <c r="J94" s="13"/>
      <c r="K94" s="13"/>
      <c r="L94" s="13"/>
      <c r="M94" s="13"/>
      <c r="N94" s="13"/>
      <c r="O94" s="13"/>
      <c r="P94" s="13"/>
      <c r="Q94" s="127"/>
    </row>
    <row r="95" spans="1:17" s="45" customFormat="1" ht="28.5" customHeight="1">
      <c r="A95" s="52"/>
      <c r="B95" s="54" t="s">
        <v>5</v>
      </c>
      <c r="C95" s="52">
        <f>C12+C14+C32+C56+C64+C79+C94+C75+C92+C91+C78+C93+C90+C89+C87+C73+C72+C76+C77+C81+C88+C74+C80</f>
        <v>9872984.81</v>
      </c>
      <c r="D95" s="52">
        <f aca="true" t="shared" si="18" ref="D95:Q95">D12+D14+D32+D56+D64+D79+D94+D75+D92+D91+D78+D93+D90+D89+D87+D73+D72+D76+D77+D81+D88+D74+D80</f>
        <v>9832984.81</v>
      </c>
      <c r="E95" s="52">
        <f t="shared" si="18"/>
        <v>3077008.9</v>
      </c>
      <c r="F95" s="52">
        <f t="shared" si="18"/>
        <v>3071008.9</v>
      </c>
      <c r="G95" s="52">
        <f t="shared" si="18"/>
        <v>6000</v>
      </c>
      <c r="H95" s="52">
        <f t="shared" si="18"/>
        <v>-5791.499999999993</v>
      </c>
      <c r="I95" s="52">
        <f t="shared" si="18"/>
        <v>0</v>
      </c>
      <c r="J95" s="52">
        <f t="shared" si="18"/>
        <v>0</v>
      </c>
      <c r="K95" s="52">
        <f t="shared" si="18"/>
        <v>4000</v>
      </c>
      <c r="L95" s="52">
        <f t="shared" si="18"/>
        <v>580125.41</v>
      </c>
      <c r="M95" s="52">
        <f t="shared" si="18"/>
        <v>539036</v>
      </c>
      <c r="N95" s="52">
        <f t="shared" si="18"/>
        <v>55000</v>
      </c>
      <c r="O95" s="52">
        <f t="shared" si="18"/>
        <v>0</v>
      </c>
      <c r="P95" s="52">
        <f t="shared" si="18"/>
        <v>5583606</v>
      </c>
      <c r="Q95" s="52">
        <f t="shared" si="18"/>
        <v>6828317</v>
      </c>
    </row>
    <row r="96" spans="1:17" s="56" customFormat="1" ht="26.25" customHeight="1">
      <c r="A96" s="182" t="s">
        <v>7</v>
      </c>
      <c r="B96" s="183"/>
      <c r="C96" s="183"/>
      <c r="D96" s="183"/>
      <c r="E96" s="183"/>
      <c r="F96" s="183"/>
      <c r="G96" s="183"/>
      <c r="H96" s="183"/>
      <c r="I96" s="183"/>
      <c r="J96" s="183"/>
      <c r="K96" s="183"/>
      <c r="L96" s="183"/>
      <c r="M96" s="183"/>
      <c r="N96" s="183"/>
      <c r="O96" s="183"/>
      <c r="P96" s="183"/>
      <c r="Q96" s="183"/>
    </row>
    <row r="97" spans="1:17" s="18" customFormat="1" ht="24.75" customHeight="1" hidden="1">
      <c r="A97" s="53">
        <v>10000</v>
      </c>
      <c r="B97" s="156" t="s">
        <v>0</v>
      </c>
      <c r="C97" s="53">
        <f>SUM(C98:C98)</f>
        <v>0</v>
      </c>
      <c r="D97" s="53">
        <f>SUM(D98:D98)</f>
        <v>0</v>
      </c>
      <c r="E97" s="53"/>
      <c r="F97" s="53"/>
      <c r="G97" s="53"/>
      <c r="H97" s="53">
        <f>SUM(H98:H98)</f>
        <v>0</v>
      </c>
      <c r="I97" s="53">
        <f>SUM(I98:I98)</f>
        <v>0</v>
      </c>
      <c r="J97" s="53">
        <f>SUM(J98:J98)</f>
        <v>0</v>
      </c>
      <c r="K97" s="53"/>
      <c r="L97" s="53">
        <f>SUM(L98:L98)</f>
        <v>0</v>
      </c>
      <c r="M97" s="53"/>
      <c r="N97" s="53">
        <f>SUM(N98:N98)</f>
        <v>0</v>
      </c>
      <c r="O97" s="53"/>
      <c r="P97" s="53">
        <f>SUM(P98:P98)</f>
        <v>0</v>
      </c>
      <c r="Q97" s="53"/>
    </row>
    <row r="98" spans="1:17" s="57" customFormat="1" ht="23.25" customHeight="1" hidden="1">
      <c r="A98" s="157">
        <v>10116</v>
      </c>
      <c r="B98" s="158"/>
      <c r="C98" s="53"/>
      <c r="D98" s="53">
        <f>H98+I98+J98+L98+N98+P98</f>
        <v>0</v>
      </c>
      <c r="E98" s="53"/>
      <c r="F98" s="53"/>
      <c r="G98" s="53"/>
      <c r="H98" s="53"/>
      <c r="I98" s="53"/>
      <c r="J98" s="53"/>
      <c r="K98" s="53"/>
      <c r="L98" s="53"/>
      <c r="M98" s="53"/>
      <c r="N98" s="53"/>
      <c r="O98" s="53"/>
      <c r="P98" s="53"/>
      <c r="Q98" s="53"/>
    </row>
    <row r="99" spans="1:17" s="57" customFormat="1" ht="26.25" customHeight="1">
      <c r="A99" s="53">
        <v>70000</v>
      </c>
      <c r="B99" s="126" t="s">
        <v>1</v>
      </c>
      <c r="C99" s="53">
        <f>SUM(C100:C101)</f>
        <v>121753</v>
      </c>
      <c r="D99" s="53">
        <f aca="true" t="shared" si="19" ref="D99:Q99">SUM(D100:D101)</f>
        <v>121753</v>
      </c>
      <c r="E99" s="53">
        <f t="shared" si="19"/>
        <v>0</v>
      </c>
      <c r="F99" s="53">
        <f t="shared" si="19"/>
        <v>0</v>
      </c>
      <c r="G99" s="53">
        <f t="shared" si="19"/>
        <v>0</v>
      </c>
      <c r="H99" s="53">
        <f t="shared" si="19"/>
        <v>-50000</v>
      </c>
      <c r="I99" s="53">
        <f t="shared" si="19"/>
        <v>0</v>
      </c>
      <c r="J99" s="53">
        <f t="shared" si="19"/>
        <v>0</v>
      </c>
      <c r="K99" s="53">
        <f t="shared" si="19"/>
        <v>5003</v>
      </c>
      <c r="L99" s="53">
        <f t="shared" si="19"/>
        <v>0</v>
      </c>
      <c r="M99" s="53"/>
      <c r="N99" s="53">
        <f t="shared" si="19"/>
        <v>0</v>
      </c>
      <c r="O99" s="53">
        <f t="shared" si="19"/>
        <v>166750</v>
      </c>
      <c r="P99" s="53">
        <f t="shared" si="19"/>
        <v>0</v>
      </c>
      <c r="Q99" s="53">
        <f t="shared" si="19"/>
        <v>171753</v>
      </c>
    </row>
    <row r="100" spans="1:17" s="1" customFormat="1" ht="26.25" customHeight="1">
      <c r="A100" s="13">
        <v>1020</v>
      </c>
      <c r="B100" s="149" t="s">
        <v>128</v>
      </c>
      <c r="C100" s="13">
        <v>-50000</v>
      </c>
      <c r="D100" s="32">
        <f>H100+I100+J100+L100+N100+P100+K100+E100</f>
        <v>-50000</v>
      </c>
      <c r="E100" s="13"/>
      <c r="F100" s="13"/>
      <c r="G100" s="13"/>
      <c r="H100" s="13">
        <v>-50000</v>
      </c>
      <c r="I100" s="13"/>
      <c r="J100" s="13"/>
      <c r="K100" s="13"/>
      <c r="L100" s="13"/>
      <c r="M100" s="13"/>
      <c r="N100" s="13"/>
      <c r="O100" s="13"/>
      <c r="P100" s="13"/>
      <c r="Q100" s="13"/>
    </row>
    <row r="101" spans="1:18" s="80" customFormat="1" ht="93" customHeight="1">
      <c r="A101" s="132" t="s">
        <v>32</v>
      </c>
      <c r="B101" s="122" t="s">
        <v>37</v>
      </c>
      <c r="C101" s="22">
        <f>166750+5003</f>
        <v>171753</v>
      </c>
      <c r="D101" s="37">
        <f>H101+I101+J101+L101+N101+P101+K101+E101+O101</f>
        <v>171753</v>
      </c>
      <c r="E101" s="11"/>
      <c r="F101" s="11"/>
      <c r="G101" s="11"/>
      <c r="H101" s="22"/>
      <c r="I101" s="22"/>
      <c r="J101" s="22"/>
      <c r="K101" s="22">
        <v>5003</v>
      </c>
      <c r="L101" s="22"/>
      <c r="M101" s="22"/>
      <c r="N101" s="22"/>
      <c r="O101" s="22">
        <v>166750</v>
      </c>
      <c r="P101" s="22"/>
      <c r="Q101" s="159">
        <f>166750+5003</f>
        <v>171753</v>
      </c>
      <c r="R101" s="81"/>
    </row>
    <row r="102" spans="1:17" s="21" customFormat="1" ht="24" customHeight="1">
      <c r="A102" s="156">
        <v>80000</v>
      </c>
      <c r="B102" s="126" t="s">
        <v>2</v>
      </c>
      <c r="C102" s="55">
        <f aca="true" t="shared" si="20" ref="C102:Q102">C103+C105</f>
        <v>159991.5</v>
      </c>
      <c r="D102" s="55">
        <f t="shared" si="20"/>
        <v>159991.5</v>
      </c>
      <c r="E102" s="55">
        <f t="shared" si="20"/>
        <v>0</v>
      </c>
      <c r="F102" s="55">
        <f t="shared" si="20"/>
        <v>0</v>
      </c>
      <c r="G102" s="55">
        <f t="shared" si="20"/>
        <v>0</v>
      </c>
      <c r="H102" s="55">
        <f t="shared" si="20"/>
        <v>81991.5</v>
      </c>
      <c r="I102" s="55">
        <f t="shared" si="20"/>
        <v>0</v>
      </c>
      <c r="J102" s="55">
        <f t="shared" si="20"/>
        <v>0</v>
      </c>
      <c r="K102" s="55">
        <f t="shared" si="20"/>
        <v>0</v>
      </c>
      <c r="L102" s="55">
        <f t="shared" si="20"/>
        <v>78000</v>
      </c>
      <c r="M102" s="55"/>
      <c r="N102" s="55">
        <f t="shared" si="20"/>
        <v>0</v>
      </c>
      <c r="O102" s="55">
        <f t="shared" si="20"/>
        <v>0</v>
      </c>
      <c r="P102" s="55">
        <f t="shared" si="20"/>
        <v>0</v>
      </c>
      <c r="Q102" s="55">
        <f t="shared" si="20"/>
        <v>113391.5</v>
      </c>
    </row>
    <row r="103" spans="1:17" s="21" customFormat="1" ht="20.25" customHeight="1">
      <c r="A103" s="53">
        <v>80101</v>
      </c>
      <c r="B103" s="126" t="s">
        <v>9</v>
      </c>
      <c r="C103" s="55">
        <f aca="true" t="shared" si="21" ref="C103:Q103">SUM(C104:C104)</f>
        <v>93391.5</v>
      </c>
      <c r="D103" s="55">
        <f t="shared" si="21"/>
        <v>93391.5</v>
      </c>
      <c r="E103" s="55">
        <f t="shared" si="21"/>
        <v>0</v>
      </c>
      <c r="F103" s="55">
        <f t="shared" si="21"/>
        <v>0</v>
      </c>
      <c r="G103" s="55">
        <f t="shared" si="21"/>
        <v>0</v>
      </c>
      <c r="H103" s="55">
        <f t="shared" si="21"/>
        <v>93391.5</v>
      </c>
      <c r="I103" s="55">
        <f t="shared" si="21"/>
        <v>0</v>
      </c>
      <c r="J103" s="55">
        <f t="shared" si="21"/>
        <v>0</v>
      </c>
      <c r="K103" s="55">
        <f t="shared" si="21"/>
        <v>0</v>
      </c>
      <c r="L103" s="55">
        <f t="shared" si="21"/>
        <v>0</v>
      </c>
      <c r="M103" s="55"/>
      <c r="N103" s="55">
        <f t="shared" si="21"/>
        <v>0</v>
      </c>
      <c r="O103" s="55">
        <f t="shared" si="21"/>
        <v>0</v>
      </c>
      <c r="P103" s="55">
        <f t="shared" si="21"/>
        <v>0</v>
      </c>
      <c r="Q103" s="55">
        <f t="shared" si="21"/>
        <v>93391.5</v>
      </c>
    </row>
    <row r="104" spans="1:18" s="38" customFormat="1" ht="32.25" customHeight="1">
      <c r="A104" s="129" t="s">
        <v>17</v>
      </c>
      <c r="B104" s="121" t="s">
        <v>80</v>
      </c>
      <c r="C104" s="40">
        <v>93391.5</v>
      </c>
      <c r="D104" s="22">
        <f>H104+I104+J104+L104+N104+P104+K104+E104</f>
        <v>93391.5</v>
      </c>
      <c r="E104" s="22">
        <f>SUM(F104:G104)</f>
        <v>0</v>
      </c>
      <c r="F104" s="22"/>
      <c r="G104" s="22"/>
      <c r="H104" s="85">
        <v>93391.5</v>
      </c>
      <c r="I104" s="85"/>
      <c r="J104" s="85"/>
      <c r="K104" s="85"/>
      <c r="L104" s="22"/>
      <c r="M104" s="22"/>
      <c r="N104" s="22"/>
      <c r="O104" s="22"/>
      <c r="P104" s="22"/>
      <c r="Q104" s="130">
        <v>93391.5</v>
      </c>
      <c r="R104" s="89"/>
    </row>
    <row r="105" spans="1:17" s="47" customFormat="1" ht="32.25" customHeight="1">
      <c r="A105" s="52"/>
      <c r="B105" s="125" t="s">
        <v>10</v>
      </c>
      <c r="C105" s="58">
        <f aca="true" t="shared" si="22" ref="C105:Q105">SUM(C106:C112)</f>
        <v>66600</v>
      </c>
      <c r="D105" s="58">
        <f t="shared" si="22"/>
        <v>66600</v>
      </c>
      <c r="E105" s="58">
        <f t="shared" si="22"/>
        <v>0</v>
      </c>
      <c r="F105" s="58">
        <f t="shared" si="22"/>
        <v>0</v>
      </c>
      <c r="G105" s="58">
        <f t="shared" si="22"/>
        <v>0</v>
      </c>
      <c r="H105" s="58">
        <f t="shared" si="22"/>
        <v>-11400</v>
      </c>
      <c r="I105" s="58">
        <f t="shared" si="22"/>
        <v>0</v>
      </c>
      <c r="J105" s="58">
        <f t="shared" si="22"/>
        <v>0</v>
      </c>
      <c r="K105" s="58">
        <f t="shared" si="22"/>
        <v>0</v>
      </c>
      <c r="L105" s="58">
        <f t="shared" si="22"/>
        <v>78000</v>
      </c>
      <c r="M105" s="58"/>
      <c r="N105" s="58">
        <f t="shared" si="22"/>
        <v>0</v>
      </c>
      <c r="O105" s="58">
        <f t="shared" si="22"/>
        <v>0</v>
      </c>
      <c r="P105" s="58">
        <f t="shared" si="22"/>
        <v>0</v>
      </c>
      <c r="Q105" s="58">
        <f t="shared" si="22"/>
        <v>20000</v>
      </c>
    </row>
    <row r="106" spans="1:17" s="92" customFormat="1" ht="59.25" customHeight="1">
      <c r="A106" s="127" t="s">
        <v>29</v>
      </c>
      <c r="B106" s="124" t="s">
        <v>113</v>
      </c>
      <c r="C106" s="43">
        <v>-26600</v>
      </c>
      <c r="D106" s="32">
        <f aca="true" t="shared" si="23" ref="D106:D117">H106+I106+J106+L106+N106+P106+K106+E106</f>
        <v>-26600</v>
      </c>
      <c r="E106" s="43"/>
      <c r="F106" s="43"/>
      <c r="G106" s="43"/>
      <c r="H106" s="43">
        <v>-26600</v>
      </c>
      <c r="I106" s="43"/>
      <c r="J106" s="43"/>
      <c r="K106" s="43"/>
      <c r="L106" s="43"/>
      <c r="M106" s="43"/>
      <c r="N106" s="43"/>
      <c r="O106" s="43"/>
      <c r="P106" s="43"/>
      <c r="Q106" s="43"/>
    </row>
    <row r="107" spans="1:17" s="92" customFormat="1" ht="66.75" customHeight="1">
      <c r="A107" s="127" t="s">
        <v>29</v>
      </c>
      <c r="B107" s="124" t="s">
        <v>143</v>
      </c>
      <c r="C107" s="43">
        <v>30000</v>
      </c>
      <c r="D107" s="32">
        <f t="shared" si="23"/>
        <v>30000</v>
      </c>
      <c r="E107" s="43"/>
      <c r="F107" s="43"/>
      <c r="G107" s="43"/>
      <c r="H107" s="43">
        <v>30000</v>
      </c>
      <c r="I107" s="43"/>
      <c r="J107" s="43"/>
      <c r="K107" s="43"/>
      <c r="L107" s="43"/>
      <c r="M107" s="43"/>
      <c r="N107" s="43"/>
      <c r="O107" s="43"/>
      <c r="P107" s="43"/>
      <c r="Q107" s="43"/>
    </row>
    <row r="108" spans="1:17" s="92" customFormat="1" ht="48.75" customHeight="1">
      <c r="A108" s="127" t="s">
        <v>29</v>
      </c>
      <c r="B108" s="124" t="s">
        <v>119</v>
      </c>
      <c r="C108" s="43">
        <v>-4800</v>
      </c>
      <c r="D108" s="32">
        <f t="shared" si="23"/>
        <v>-4800</v>
      </c>
      <c r="E108" s="43"/>
      <c r="F108" s="43"/>
      <c r="G108" s="43"/>
      <c r="H108" s="43">
        <v>-4800</v>
      </c>
      <c r="I108" s="43"/>
      <c r="J108" s="43"/>
      <c r="K108" s="43"/>
      <c r="L108" s="43"/>
      <c r="M108" s="43"/>
      <c r="N108" s="43"/>
      <c r="O108" s="43"/>
      <c r="P108" s="43"/>
      <c r="Q108" s="43"/>
    </row>
    <row r="109" spans="1:17" s="92" customFormat="1" ht="30.75" customHeight="1">
      <c r="A109" s="127" t="s">
        <v>29</v>
      </c>
      <c r="B109" s="124" t="s">
        <v>114</v>
      </c>
      <c r="C109" s="43">
        <v>-10000</v>
      </c>
      <c r="D109" s="32">
        <f t="shared" si="23"/>
        <v>-10000</v>
      </c>
      <c r="E109" s="43"/>
      <c r="F109" s="43"/>
      <c r="G109" s="43"/>
      <c r="H109" s="43">
        <v>-10000</v>
      </c>
      <c r="I109" s="43"/>
      <c r="J109" s="43"/>
      <c r="K109" s="43"/>
      <c r="L109" s="43"/>
      <c r="M109" s="43"/>
      <c r="N109" s="43"/>
      <c r="O109" s="43"/>
      <c r="P109" s="43"/>
      <c r="Q109" s="43"/>
    </row>
    <row r="110" spans="1:17" s="115" customFormat="1" ht="54.75" customHeight="1">
      <c r="A110" s="160" t="s">
        <v>29</v>
      </c>
      <c r="B110" s="161" t="s">
        <v>125</v>
      </c>
      <c r="C110" s="114">
        <v>18000</v>
      </c>
      <c r="D110" s="32">
        <f t="shared" si="23"/>
        <v>18000</v>
      </c>
      <c r="E110" s="114"/>
      <c r="F110" s="114"/>
      <c r="G110" s="114"/>
      <c r="H110" s="114"/>
      <c r="I110" s="114"/>
      <c r="J110" s="114"/>
      <c r="K110" s="114"/>
      <c r="L110" s="114">
        <v>18000</v>
      </c>
      <c r="M110" s="114"/>
      <c r="N110" s="114"/>
      <c r="O110" s="114"/>
      <c r="P110" s="114"/>
      <c r="Q110" s="114"/>
    </row>
    <row r="111" spans="1:17" s="92" customFormat="1" ht="48.75" customHeight="1">
      <c r="A111" s="127" t="s">
        <v>29</v>
      </c>
      <c r="B111" s="161" t="s">
        <v>126</v>
      </c>
      <c r="C111" s="43">
        <v>40000</v>
      </c>
      <c r="D111" s="32">
        <f t="shared" si="23"/>
        <v>40000</v>
      </c>
      <c r="E111" s="43"/>
      <c r="F111" s="43"/>
      <c r="G111" s="43"/>
      <c r="H111" s="43"/>
      <c r="I111" s="43"/>
      <c r="J111" s="43"/>
      <c r="K111" s="43"/>
      <c r="L111" s="43">
        <v>40000</v>
      </c>
      <c r="M111" s="43"/>
      <c r="N111" s="43"/>
      <c r="O111" s="43"/>
      <c r="P111" s="43"/>
      <c r="Q111" s="43"/>
    </row>
    <row r="112" spans="1:17" s="84" customFormat="1" ht="72.75" customHeight="1">
      <c r="A112" s="132" t="s">
        <v>29</v>
      </c>
      <c r="B112" s="121" t="s">
        <v>79</v>
      </c>
      <c r="C112" s="40">
        <v>20000</v>
      </c>
      <c r="D112" s="22">
        <f t="shared" si="23"/>
        <v>20000</v>
      </c>
      <c r="E112" s="40"/>
      <c r="F112" s="40"/>
      <c r="G112" s="40"/>
      <c r="H112" s="40"/>
      <c r="I112" s="40"/>
      <c r="J112" s="40"/>
      <c r="K112" s="40"/>
      <c r="L112" s="40">
        <v>20000</v>
      </c>
      <c r="M112" s="40"/>
      <c r="N112" s="40"/>
      <c r="O112" s="40"/>
      <c r="P112" s="40"/>
      <c r="Q112" s="40">
        <v>20000</v>
      </c>
    </row>
    <row r="113" spans="1:17" s="84" customFormat="1" ht="131.25" customHeight="1">
      <c r="A113" s="132">
        <v>6410</v>
      </c>
      <c r="B113" s="162" t="s">
        <v>87</v>
      </c>
      <c r="C113" s="40">
        <v>32000</v>
      </c>
      <c r="D113" s="22">
        <f t="shared" si="23"/>
        <v>32000</v>
      </c>
      <c r="E113" s="40"/>
      <c r="F113" s="40"/>
      <c r="G113" s="40"/>
      <c r="H113" s="40"/>
      <c r="I113" s="40"/>
      <c r="J113" s="40"/>
      <c r="K113" s="40">
        <v>32000</v>
      </c>
      <c r="L113" s="40"/>
      <c r="M113" s="40"/>
      <c r="N113" s="40"/>
      <c r="O113" s="40"/>
      <c r="P113" s="40"/>
      <c r="Q113" s="40">
        <v>32000</v>
      </c>
    </row>
    <row r="114" spans="1:18" s="38" customFormat="1" ht="125.25" customHeight="1">
      <c r="A114" s="132">
        <v>6410</v>
      </c>
      <c r="B114" s="163" t="s">
        <v>88</v>
      </c>
      <c r="C114" s="50">
        <v>10200</v>
      </c>
      <c r="D114" s="37">
        <f t="shared" si="23"/>
        <v>10200</v>
      </c>
      <c r="E114" s="11"/>
      <c r="F114" s="11"/>
      <c r="G114" s="11"/>
      <c r="H114" s="51"/>
      <c r="I114" s="51"/>
      <c r="J114" s="51"/>
      <c r="K114" s="51">
        <v>10200</v>
      </c>
      <c r="L114" s="49"/>
      <c r="M114" s="49"/>
      <c r="N114" s="49"/>
      <c r="O114" s="49"/>
      <c r="P114" s="49"/>
      <c r="Q114" s="164">
        <v>10200</v>
      </c>
      <c r="R114" s="91"/>
    </row>
    <row r="115" spans="1:18" s="113" customFormat="1" ht="113.25" customHeight="1">
      <c r="A115" s="127">
        <v>6410</v>
      </c>
      <c r="B115" s="165" t="s">
        <v>87</v>
      </c>
      <c r="C115" s="109">
        <v>-32000</v>
      </c>
      <c r="D115" s="110">
        <f t="shared" si="23"/>
        <v>-32000</v>
      </c>
      <c r="E115" s="13"/>
      <c r="F115" s="13"/>
      <c r="G115" s="13"/>
      <c r="H115" s="111">
        <v>-32000</v>
      </c>
      <c r="I115" s="111"/>
      <c r="J115" s="111"/>
      <c r="K115" s="111"/>
      <c r="L115" s="12"/>
      <c r="M115" s="12"/>
      <c r="N115" s="12"/>
      <c r="O115" s="12"/>
      <c r="P115" s="12"/>
      <c r="Q115" s="166"/>
      <c r="R115" s="112"/>
    </row>
    <row r="116" spans="1:18" s="113" customFormat="1" ht="116.25" customHeight="1">
      <c r="A116" s="127">
        <v>6410</v>
      </c>
      <c r="B116" s="167" t="s">
        <v>88</v>
      </c>
      <c r="C116" s="109">
        <v>-10200</v>
      </c>
      <c r="D116" s="110">
        <f t="shared" si="23"/>
        <v>-10200</v>
      </c>
      <c r="E116" s="13"/>
      <c r="F116" s="13"/>
      <c r="G116" s="13"/>
      <c r="H116" s="111">
        <v>-10200</v>
      </c>
      <c r="I116" s="111"/>
      <c r="J116" s="111"/>
      <c r="K116" s="111"/>
      <c r="L116" s="12"/>
      <c r="M116" s="12"/>
      <c r="N116" s="12"/>
      <c r="O116" s="12"/>
      <c r="P116" s="12"/>
      <c r="Q116" s="166"/>
      <c r="R116" s="112"/>
    </row>
    <row r="117" spans="1:18" s="38" customFormat="1" ht="113.25" customHeight="1">
      <c r="A117" s="132">
        <v>6410</v>
      </c>
      <c r="B117" s="142" t="s">
        <v>77</v>
      </c>
      <c r="C117" s="50">
        <f>499000+14970</f>
        <v>513970</v>
      </c>
      <c r="D117" s="37">
        <f t="shared" si="23"/>
        <v>513970</v>
      </c>
      <c r="E117" s="11"/>
      <c r="F117" s="11"/>
      <c r="G117" s="11"/>
      <c r="H117" s="51"/>
      <c r="I117" s="51"/>
      <c r="J117" s="51"/>
      <c r="K117" s="51">
        <v>14970</v>
      </c>
      <c r="L117" s="49"/>
      <c r="M117" s="49"/>
      <c r="N117" s="49"/>
      <c r="O117" s="49"/>
      <c r="P117" s="49">
        <v>499000</v>
      </c>
      <c r="Q117" s="164">
        <f>14970+499000</f>
        <v>513970</v>
      </c>
      <c r="R117" s="91"/>
    </row>
    <row r="118" spans="1:17" s="38" customFormat="1" ht="114" customHeight="1">
      <c r="A118" s="132">
        <v>6150</v>
      </c>
      <c r="B118" s="153" t="s">
        <v>84</v>
      </c>
      <c r="C118" s="40">
        <v>6980</v>
      </c>
      <c r="D118" s="99">
        <f>H118+I118+J118+L118+N118+P118+K118+E118+O118</f>
        <v>6980</v>
      </c>
      <c r="E118" s="11"/>
      <c r="F118" s="22"/>
      <c r="G118" s="22"/>
      <c r="H118" s="85"/>
      <c r="I118" s="85"/>
      <c r="J118" s="85"/>
      <c r="K118" s="85"/>
      <c r="L118" s="22"/>
      <c r="M118" s="22"/>
      <c r="N118" s="22"/>
      <c r="O118" s="22">
        <v>6980</v>
      </c>
      <c r="P118" s="100"/>
      <c r="Q118" s="152">
        <v>6980</v>
      </c>
    </row>
    <row r="119" spans="1:17" s="113" customFormat="1" ht="43.5" customHeight="1">
      <c r="A119" s="127">
        <v>4200</v>
      </c>
      <c r="B119" s="149" t="s">
        <v>153</v>
      </c>
      <c r="C119" s="33">
        <v>16000</v>
      </c>
      <c r="D119" s="119">
        <f>H119+I119+J119+L119+N119+P119+K119+E119+O119</f>
        <v>16000</v>
      </c>
      <c r="E119" s="13"/>
      <c r="F119" s="32"/>
      <c r="G119" s="32"/>
      <c r="H119" s="32">
        <v>16000</v>
      </c>
      <c r="I119" s="32"/>
      <c r="J119" s="32"/>
      <c r="K119" s="32"/>
      <c r="L119" s="32"/>
      <c r="M119" s="32"/>
      <c r="N119" s="32"/>
      <c r="O119" s="32"/>
      <c r="P119" s="41"/>
      <c r="Q119" s="168"/>
    </row>
    <row r="120" spans="1:17" s="45" customFormat="1" ht="27.75" customHeight="1">
      <c r="A120" s="169"/>
      <c r="B120" s="170" t="s">
        <v>6</v>
      </c>
      <c r="C120" s="52">
        <f>C99+C102+C117+C118+C116+C115+C113+C114+C119</f>
        <v>818694.5</v>
      </c>
      <c r="D120" s="52">
        <f aca="true" t="shared" si="24" ref="D120:Q120">D99+D102+D117+D118+D116+D115+D113+D114+D119</f>
        <v>818694.5</v>
      </c>
      <c r="E120" s="52">
        <f t="shared" si="24"/>
        <v>0</v>
      </c>
      <c r="F120" s="52">
        <f t="shared" si="24"/>
        <v>0</v>
      </c>
      <c r="G120" s="52">
        <f t="shared" si="24"/>
        <v>0</v>
      </c>
      <c r="H120" s="52">
        <f t="shared" si="24"/>
        <v>5791.5</v>
      </c>
      <c r="I120" s="52">
        <f t="shared" si="24"/>
        <v>0</v>
      </c>
      <c r="J120" s="52">
        <f t="shared" si="24"/>
        <v>0</v>
      </c>
      <c r="K120" s="52">
        <f t="shared" si="24"/>
        <v>62173</v>
      </c>
      <c r="L120" s="52">
        <f t="shared" si="24"/>
        <v>78000</v>
      </c>
      <c r="M120" s="52">
        <f t="shared" si="24"/>
        <v>0</v>
      </c>
      <c r="N120" s="52">
        <f t="shared" si="24"/>
        <v>0</v>
      </c>
      <c r="O120" s="52">
        <f t="shared" si="24"/>
        <v>173730</v>
      </c>
      <c r="P120" s="52">
        <f t="shared" si="24"/>
        <v>499000</v>
      </c>
      <c r="Q120" s="52">
        <f t="shared" si="24"/>
        <v>848294.5</v>
      </c>
    </row>
    <row r="121" spans="1:17" s="59" customFormat="1" ht="27.75" customHeight="1">
      <c r="A121" s="52"/>
      <c r="B121" s="171" t="s">
        <v>8</v>
      </c>
      <c r="C121" s="52">
        <f aca="true" t="shared" si="25" ref="C121:Q121">C120+C95</f>
        <v>10691679.31</v>
      </c>
      <c r="D121" s="52">
        <f t="shared" si="25"/>
        <v>10651679.31</v>
      </c>
      <c r="E121" s="52">
        <f t="shared" si="25"/>
        <v>3077008.9</v>
      </c>
      <c r="F121" s="52">
        <f t="shared" si="25"/>
        <v>3071008.9</v>
      </c>
      <c r="G121" s="52">
        <f t="shared" si="25"/>
        <v>6000</v>
      </c>
      <c r="H121" s="52">
        <f t="shared" si="25"/>
        <v>7.275957614183426E-12</v>
      </c>
      <c r="I121" s="52">
        <f t="shared" si="25"/>
        <v>0</v>
      </c>
      <c r="J121" s="52">
        <f t="shared" si="25"/>
        <v>0</v>
      </c>
      <c r="K121" s="52">
        <f t="shared" si="25"/>
        <v>66173</v>
      </c>
      <c r="L121" s="52">
        <f t="shared" si="25"/>
        <v>658125.41</v>
      </c>
      <c r="M121" s="52">
        <f t="shared" si="25"/>
        <v>539036</v>
      </c>
      <c r="N121" s="52">
        <f t="shared" si="25"/>
        <v>55000</v>
      </c>
      <c r="O121" s="52">
        <f t="shared" si="25"/>
        <v>173730</v>
      </c>
      <c r="P121" s="52">
        <f t="shared" si="25"/>
        <v>6082606</v>
      </c>
      <c r="Q121" s="52">
        <f t="shared" si="25"/>
        <v>7676611.5</v>
      </c>
    </row>
    <row r="122" spans="1:17" s="64" customFormat="1" ht="24.75" customHeight="1">
      <c r="A122" s="60"/>
      <c r="B122" s="61" t="s">
        <v>45</v>
      </c>
      <c r="C122" s="62"/>
      <c r="D122" s="62"/>
      <c r="E122" s="62">
        <v>2707790</v>
      </c>
      <c r="F122" s="62">
        <v>2166233</v>
      </c>
      <c r="G122" s="62">
        <f>E122-F122</f>
        <v>541557</v>
      </c>
      <c r="H122" s="62"/>
      <c r="I122" s="62"/>
      <c r="J122" s="62"/>
      <c r="K122" s="62"/>
      <c r="L122" s="63"/>
      <c r="M122" s="63"/>
      <c r="N122" s="62"/>
      <c r="O122" s="62"/>
      <c r="P122" s="62"/>
      <c r="Q122" s="62"/>
    </row>
    <row r="123" spans="1:17" s="69" customFormat="1" ht="26.25" customHeight="1">
      <c r="A123" s="65"/>
      <c r="B123" s="65" t="s">
        <v>46</v>
      </c>
      <c r="C123" s="66"/>
      <c r="D123" s="94"/>
      <c r="E123" s="66"/>
      <c r="F123" s="66"/>
      <c r="G123" s="94">
        <f>G122-G121</f>
        <v>535557</v>
      </c>
      <c r="H123" s="67"/>
      <c r="I123" s="67"/>
      <c r="J123" s="67"/>
      <c r="K123" s="67"/>
      <c r="L123" s="68"/>
      <c r="M123" s="68"/>
      <c r="N123" s="68"/>
      <c r="O123" s="68"/>
      <c r="P123" s="68"/>
      <c r="Q123" s="68"/>
    </row>
    <row r="124" spans="1:17" s="69" customFormat="1" ht="5.25" customHeight="1">
      <c r="A124" s="65"/>
      <c r="B124" s="65"/>
      <c r="C124" s="66"/>
      <c r="D124" s="66"/>
      <c r="E124" s="66"/>
      <c r="F124" s="66"/>
      <c r="G124" s="66"/>
      <c r="H124" s="67"/>
      <c r="I124" s="67"/>
      <c r="J124" s="67"/>
      <c r="K124" s="67"/>
      <c r="L124" s="68"/>
      <c r="M124" s="68"/>
      <c r="N124" s="68"/>
      <c r="O124" s="68"/>
      <c r="P124" s="68"/>
      <c r="Q124" s="68"/>
    </row>
    <row r="125" spans="1:17" s="69" customFormat="1" ht="22.5">
      <c r="A125" s="65"/>
      <c r="B125" s="70"/>
      <c r="C125" s="71"/>
      <c r="D125" s="66"/>
      <c r="E125" s="66"/>
      <c r="F125" s="66"/>
      <c r="G125" s="66"/>
      <c r="H125" s="67"/>
      <c r="I125" s="67"/>
      <c r="J125" s="67"/>
      <c r="K125" s="67"/>
      <c r="L125" s="179"/>
      <c r="M125" s="179"/>
      <c r="N125" s="179"/>
      <c r="O125" s="179"/>
      <c r="P125" s="179"/>
      <c r="Q125" s="179"/>
    </row>
    <row r="126" spans="1:17" s="75" customFormat="1" ht="20.25">
      <c r="A126" s="72"/>
      <c r="B126" s="72"/>
      <c r="C126" s="96"/>
      <c r="D126" s="73"/>
      <c r="E126" s="73"/>
      <c r="F126" s="73"/>
      <c r="G126" s="73"/>
      <c r="H126" s="74"/>
      <c r="I126" s="74"/>
      <c r="J126" s="74"/>
      <c r="K126" s="74"/>
      <c r="L126" s="74"/>
      <c r="M126" s="74"/>
      <c r="N126" s="74"/>
      <c r="O126" s="74"/>
      <c r="P126" s="74"/>
      <c r="Q126" s="74"/>
    </row>
    <row r="127" spans="3:17" s="57" customFormat="1" ht="20.25">
      <c r="C127" s="76">
        <f>13478885</f>
        <v>13478885</v>
      </c>
      <c r="D127" s="76"/>
      <c r="E127" s="76"/>
      <c r="F127" s="76"/>
      <c r="G127" s="76"/>
      <c r="H127" s="77"/>
      <c r="I127" s="77"/>
      <c r="J127" s="78"/>
      <c r="K127" s="78"/>
      <c r="L127" s="77"/>
      <c r="M127" s="77"/>
      <c r="N127" s="77"/>
      <c r="O127" s="77"/>
      <c r="P127" s="77"/>
      <c r="Q127" s="77"/>
    </row>
    <row r="128" spans="3:17" s="57" customFormat="1" ht="20.25">
      <c r="C128" s="97">
        <f>C121-C127</f>
        <v>-2787205.6899999995</v>
      </c>
      <c r="D128" s="76"/>
      <c r="E128" s="76"/>
      <c r="F128" s="76"/>
      <c r="G128" s="76"/>
      <c r="H128" s="77"/>
      <c r="I128" s="77"/>
      <c r="J128" s="77"/>
      <c r="K128" s="77"/>
      <c r="L128" s="77"/>
      <c r="M128" s="77"/>
      <c r="N128" s="77"/>
      <c r="O128" s="77"/>
      <c r="P128" s="77"/>
      <c r="Q128" s="77"/>
    </row>
    <row r="129" spans="3:17" s="57" customFormat="1" ht="20.25">
      <c r="C129" s="76"/>
      <c r="D129" s="76"/>
      <c r="E129" s="76"/>
      <c r="F129" s="76"/>
      <c r="G129" s="76"/>
      <c r="H129" s="77"/>
      <c r="I129" s="77"/>
      <c r="J129" s="77"/>
      <c r="K129" s="77"/>
      <c r="L129" s="77"/>
      <c r="M129" s="77"/>
      <c r="N129" s="77"/>
      <c r="O129" s="77"/>
      <c r="P129" s="77"/>
      <c r="Q129" s="77"/>
    </row>
    <row r="130" spans="3:17" s="57" customFormat="1" ht="20.25">
      <c r="C130" s="76"/>
      <c r="D130" s="76"/>
      <c r="E130" s="76"/>
      <c r="F130" s="76"/>
      <c r="G130" s="76"/>
      <c r="H130" s="77"/>
      <c r="I130" s="77"/>
      <c r="J130" s="77"/>
      <c r="K130" s="77"/>
      <c r="L130" s="77"/>
      <c r="M130" s="77"/>
      <c r="N130" s="77"/>
      <c r="O130" s="77"/>
      <c r="P130" s="77"/>
      <c r="Q130" s="77"/>
    </row>
    <row r="131" spans="3:17" s="57" customFormat="1" ht="20.25">
      <c r="C131" s="76"/>
      <c r="D131" s="76"/>
      <c r="E131" s="76"/>
      <c r="F131" s="76"/>
      <c r="G131" s="76"/>
      <c r="H131" s="77"/>
      <c r="I131" s="77"/>
      <c r="J131" s="77"/>
      <c r="K131" s="77"/>
      <c r="L131" s="77"/>
      <c r="M131" s="77"/>
      <c r="N131" s="77"/>
      <c r="O131" s="77"/>
      <c r="P131" s="77"/>
      <c r="Q131" s="77"/>
    </row>
    <row r="132" spans="3:17" s="57" customFormat="1" ht="20.25">
      <c r="C132" s="76"/>
      <c r="D132" s="76"/>
      <c r="E132" s="76"/>
      <c r="F132" s="76"/>
      <c r="G132" s="76"/>
      <c r="H132" s="77"/>
      <c r="I132" s="77"/>
      <c r="J132" s="77"/>
      <c r="K132" s="77"/>
      <c r="L132" s="77"/>
      <c r="M132" s="77"/>
      <c r="N132" s="77"/>
      <c r="O132" s="77"/>
      <c r="P132" s="77"/>
      <c r="Q132" s="77"/>
    </row>
    <row r="133" spans="3:17" s="57" customFormat="1" ht="20.25">
      <c r="C133" s="76"/>
      <c r="D133" s="76"/>
      <c r="E133" s="76"/>
      <c r="F133" s="76"/>
      <c r="G133" s="76"/>
      <c r="H133" s="77"/>
      <c r="I133" s="77"/>
      <c r="J133" s="77"/>
      <c r="K133" s="77"/>
      <c r="L133" s="77"/>
      <c r="M133" s="77"/>
      <c r="N133" s="77"/>
      <c r="O133" s="77"/>
      <c r="P133" s="77"/>
      <c r="Q133" s="77"/>
    </row>
    <row r="134" spans="3:17" s="57" customFormat="1" ht="20.25">
      <c r="C134" s="76"/>
      <c r="D134" s="76"/>
      <c r="E134" s="76"/>
      <c r="F134" s="76"/>
      <c r="G134" s="76"/>
      <c r="H134" s="77"/>
      <c r="I134" s="77"/>
      <c r="J134" s="77"/>
      <c r="K134" s="77"/>
      <c r="L134" s="77"/>
      <c r="M134" s="77"/>
      <c r="N134" s="77"/>
      <c r="O134" s="77"/>
      <c r="P134" s="77"/>
      <c r="Q134" s="77"/>
    </row>
    <row r="135" spans="3:17" s="57" customFormat="1" ht="20.25">
      <c r="C135" s="76"/>
      <c r="D135" s="76"/>
      <c r="E135" s="76"/>
      <c r="F135" s="76"/>
      <c r="G135" s="76"/>
      <c r="H135" s="77"/>
      <c r="I135" s="77"/>
      <c r="J135" s="77"/>
      <c r="K135" s="77"/>
      <c r="L135" s="77"/>
      <c r="M135" s="77"/>
      <c r="N135" s="77"/>
      <c r="O135" s="77"/>
      <c r="P135" s="77"/>
      <c r="Q135" s="77"/>
    </row>
    <row r="136" spans="3:17" s="57" customFormat="1" ht="20.25">
      <c r="C136" s="76"/>
      <c r="D136" s="76"/>
      <c r="E136" s="76"/>
      <c r="F136" s="76"/>
      <c r="G136" s="76"/>
      <c r="H136" s="77"/>
      <c r="I136" s="77"/>
      <c r="J136" s="77"/>
      <c r="K136" s="77"/>
      <c r="L136" s="77"/>
      <c r="M136" s="77"/>
      <c r="N136" s="77"/>
      <c r="O136" s="77"/>
      <c r="P136" s="77"/>
      <c r="Q136" s="77"/>
    </row>
  </sheetData>
  <sheetProtection/>
  <mergeCells count="21">
    <mergeCell ref="L8:L9"/>
    <mergeCell ref="K8:K9"/>
    <mergeCell ref="L125:Q125"/>
    <mergeCell ref="A11:Q11"/>
    <mergeCell ref="A96:Q96"/>
    <mergeCell ref="P8:P9"/>
    <mergeCell ref="A8:A9"/>
    <mergeCell ref="N8:N9"/>
    <mergeCell ref="D8:D9"/>
    <mergeCell ref="Q8:Q9"/>
    <mergeCell ref="H8:H9"/>
    <mergeCell ref="E8:G8"/>
    <mergeCell ref="A1:K2"/>
    <mergeCell ref="A7:Q7"/>
    <mergeCell ref="A4:D4"/>
    <mergeCell ref="O8:O9"/>
    <mergeCell ref="B8:B9"/>
    <mergeCell ref="C8:C9"/>
    <mergeCell ref="I8:I9"/>
    <mergeCell ref="M8:M9"/>
    <mergeCell ref="A5:G5"/>
  </mergeCells>
  <printOptions/>
  <pageMargins left="0.25" right="0.15" top="0.35433070866141736" bottom="0.2755905511811024" header="0.31496062992125984" footer="0.2755905511811024"/>
  <pageSetup horizontalDpi="600" verticalDpi="600" orientation="landscape" paperSize="9" scale="36" r:id="rId1"/>
  <headerFooter alignWithMargins="0">
    <oddFooter>&amp;R&amp;P</oddFooter>
  </headerFooter>
  <rowBreaks count="1" manualBreakCount="1">
    <brk id="4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u252109</dc:creator>
  <cp:keywords/>
  <dc:description/>
  <cp:lastModifiedBy>u252108</cp:lastModifiedBy>
  <cp:lastPrinted>2017-12-01T07:34:25Z</cp:lastPrinted>
  <dcterms:created xsi:type="dcterms:W3CDTF">2012-08-02T06:19:34Z</dcterms:created>
  <dcterms:modified xsi:type="dcterms:W3CDTF">2017-12-01T12:14:35Z</dcterms:modified>
  <cp:category/>
  <cp:version/>
  <cp:contentType/>
  <cp:contentStatus/>
</cp:coreProperties>
</file>