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75" windowWidth="11370" windowHeight="6120" activeTab="0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Доходи'!$A$1:$G$74</definedName>
    <definedName name="_xlnm.Print_Area" localSheetId="1">'2 Видатки'!$A$1:$G$122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2"/>
          </rPr>
          <t>U252111:</t>
        </r>
        <r>
          <rPr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2"/>
          </rPr>
          <t>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<sst xmlns="http://schemas.openxmlformats.org/spreadsheetml/2006/main" count="310" uniqueCount="261">
  <si>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</si>
  <si>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</si>
  <si>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</si>
  <si>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</si>
  <si>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</si>
  <si>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</si>
  <si>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</si>
  <si>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</si>
  <si>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</si>
  <si>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</si>
  <si>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</si>
  <si>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</si>
  <si>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</si>
  <si>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</si>
  <si>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</si>
  <si>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</si>
  <si>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</si>
  <si>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</si>
  <si>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</si>
  <si>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</si>
  <si>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</si>
  <si>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</si>
  <si>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</si>
  <si>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</si>
  <si>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</si>
  <si>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</si>
  <si>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</si>
  <si>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</si>
  <si>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</si>
  <si>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</si>
  <si>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</si>
  <si>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</si>
  <si>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</si>
  <si>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</si>
  <si>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</si>
  <si>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</si>
  <si>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</si>
  <si>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</si>
  <si>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</si>
  <si>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</si>
  <si>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</si>
  <si>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</si>
  <si>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</si>
  <si>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</si>
  <si>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</si>
  <si>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</si>
  <si>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</si>
  <si>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</si>
  <si>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</si>
  <si>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</si>
  <si>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</si>
  <si>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</si>
  <si>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</si>
  <si>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</si>
  <si>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</si>
  <si>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</si>
  <si>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</si>
  <si>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</si>
  <si>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</si>
  <si>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</si>
  <si>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</si>
  <si>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</si>
  <si>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контроль</t>
  </si>
  <si>
    <t>більше 200</t>
  </si>
  <si>
    <t xml:space="preserve"> ВИДАТКИ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</si>
  <si>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</si>
  <si>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</si>
  <si>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</si>
  <si>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</si>
  <si>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</si>
  <si>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</si>
  <si>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</si>
  <si>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</si>
  <si>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</si>
  <si>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</si>
  <si>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</si>
  <si>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</si>
  <si>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</si>
  <si>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</si>
  <si>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</si>
  <si>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</si>
  <si>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</si>
  <si>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</si>
  <si>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</si>
  <si>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</si>
  <si>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</si>
  <si>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</si>
  <si>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</si>
  <si>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</si>
  <si>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</si>
  <si>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</si>
  <si>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</si>
  <si>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</si>
  <si>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</si>
  <si>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</si>
  <si>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</si>
  <si>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</si>
  <si>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</si>
  <si>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</si>
  <si>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</si>
  <si>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</si>
  <si>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</si>
  <si>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</si>
  <si>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</si>
  <si>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</si>
  <si>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</si>
  <si>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</si>
  <si>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</si>
  <si>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</si>
  <si>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</si>
  <si>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</si>
  <si>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</si>
  <si>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</si>
  <si>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</si>
  <si>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</si>
  <si>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</si>
  <si>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</si>
  <si>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</si>
  <si>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</si>
  <si>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</si>
  <si>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</si>
  <si>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</si>
  <si>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</si>
  <si>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</si>
  <si>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</si>
  <si>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</si>
  <si>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</si>
  <si>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</si>
  <si>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</si>
  <si>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</si>
  <si>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</si>
  <si>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</si>
  <si>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</si>
  <si>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</si>
  <si>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</si>
  <si>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</si>
  <si>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</si>
  <si>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</si>
  <si>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</si>
  <si>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</si>
  <si>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</si>
  <si>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</si>
  <si>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</si>
  <si>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</si>
  <si>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</si>
  <si>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</si>
  <si>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</si>
  <si>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</si>
  <si>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</si>
  <si>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</si>
  <si>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</si>
  <si>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</si>
  <si>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</si>
  <si>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</si>
  <si>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</si>
  <si>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</si>
  <si>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</si>
  <si>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</si>
  <si>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</si>
  <si>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</si>
  <si>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</si>
  <si>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</si>
  <si>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</si>
  <si>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</si>
  <si>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</si>
  <si>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</si>
  <si>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</si>
  <si>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</si>
  <si>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</si>
  <si>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</si>
  <si>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</si>
  <si>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</si>
  <si>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</si>
  <si>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</si>
  <si>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</si>
  <si>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</si>
  <si>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</si>
  <si>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</si>
  <si>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</si>
  <si>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</si>
  <si>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</si>
  <si>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</si>
  <si>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</si>
  <si>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</si>
  <si>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</si>
  <si>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</si>
  <si>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</si>
  <si>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</si>
  <si>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</si>
  <si>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</si>
  <si>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</si>
  <si>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</si>
  <si>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</si>
  <si>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Благоустрій міст, сіл, селищ</t>
  </si>
  <si>
    <t>7200</t>
  </si>
  <si>
    <t>Засоби масової інформації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</si>
  <si>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</si>
  <si>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</si>
  <si>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</si>
  <si>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</si>
  <si>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</si>
  <si>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</si>
  <si>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</si>
  <si>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</si>
  <si>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</si>
  <si>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</si>
  <si>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</si>
  <si>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</si>
  <si>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</si>
  <si>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</si>
  <si>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8021</t>
  </si>
  <si>
    <t>Проведення місцевих виборів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</si>
  <si>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</si>
  <si>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</si>
  <si>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8510</t>
  </si>
  <si>
    <t>8600</t>
  </si>
  <si>
    <t>Інші видатки</t>
  </si>
  <si>
    <t>8700</t>
  </si>
  <si>
    <t>Інші додаткові дотації</t>
  </si>
  <si>
    <t>8800</t>
  </si>
  <si>
    <t xml:space="preserve"> </t>
  </si>
  <si>
    <t xml:space="preserve">Усього </t>
  </si>
  <si>
    <t>Кредитування загального фонду</t>
  </si>
  <si>
    <t>8106</t>
  </si>
  <si>
    <t>Надання державного пільгового кредиту індивідуальним сільським забудовникам</t>
  </si>
  <si>
    <t>6300</t>
  </si>
  <si>
    <t>Будівництво</t>
  </si>
  <si>
    <t>6310</t>
  </si>
  <si>
    <t>Реалізація заходів щодо інвестиційного розвитку території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</si>
  <si>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</si>
  <si>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</si>
  <si>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</si>
  <si>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</si>
  <si>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Всього видатків по спеціальному фонду</t>
  </si>
  <si>
    <t>Кредитування спеціального фонду:</t>
  </si>
  <si>
    <t>8107</t>
  </si>
  <si>
    <t>Повернення коштів, наданих для кредитування індивідуальних сільських забудовників</t>
  </si>
  <si>
    <t>Всього видатків:</t>
  </si>
  <si>
    <t>субвенції</t>
  </si>
  <si>
    <t>Видатки без субвенцій</t>
  </si>
  <si>
    <t>Захищені без 2610, субв.</t>
  </si>
  <si>
    <t>%</t>
  </si>
  <si>
    <t>Зарплата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</si>
  <si>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</si>
  <si>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Заходи та роботи з мобілізаційної підготовки місцевого значення</t>
  </si>
  <si>
    <t>Реалізація інвестиційних проектів</t>
  </si>
  <si>
    <t>Розробка схем та проектних рішень масового застосування</t>
  </si>
  <si>
    <t>за 9 місяців 2017 року"</t>
  </si>
  <si>
    <t>та спеціальному фонду за 9 місяців 2017 року</t>
  </si>
  <si>
    <t>Уточнені бюджетні призначення на  2017 рік (станом на 29.09.2017)</t>
  </si>
  <si>
    <t>Уточнені бюджетні призначення на 9 місяців 2017 року</t>
  </si>
  <si>
    <t>% виконання до уточнених бюджетних призначень на 9 місяців 2017 року</t>
  </si>
  <si>
    <t>Доходи від власності та підприємницької діяльності </t>
  </si>
  <si>
    <t>Надходження від продажу основного капіталу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</si>
  <si>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</si>
  <si>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</si>
  <si>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% виконання до уточнених  бюджетних призначень на 2017 рік</t>
  </si>
  <si>
    <t>Керуючий справами виконавчого</t>
  </si>
  <si>
    <t xml:space="preserve">апарату Чернігівської районної ради            </t>
  </si>
  <si>
    <t>С.М.Струк</t>
  </si>
  <si>
    <t>14 грудня 2017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</si>
</sst>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"/>
    <numFmt numFmtId="190" formatCode="#0.0"/>
    <numFmt numFmtId="191" formatCode="#0.000"/>
    <numFmt numFmtId="192" formatCode="#0.0000"/>
  </numFmts>
  <fonts count="58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2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0" xfId="53" applyFont="1" applyFill="1" applyBorder="1" applyAlignment="1" quotePrefix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89" fontId="12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89" fontId="13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3" fillId="0" borderId="10" xfId="53" applyFont="1" applyBorder="1" applyAlignment="1" quotePrefix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right" vertical="top"/>
    </xf>
    <xf numFmtId="1" fontId="20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180" fontId="20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21" fillId="0" borderId="10" xfId="53" applyNumberFormat="1" applyFont="1" applyFill="1" applyBorder="1" applyAlignment="1">
      <alignment horizontal="center" vertical="top" wrapText="1"/>
      <protection/>
    </xf>
    <xf numFmtId="2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" fontId="22" fillId="0" borderId="0" xfId="0" applyNumberFormat="1" applyFont="1" applyFill="1" applyAlignment="1">
      <alignment horizontal="center" vertical="top"/>
    </xf>
    <xf numFmtId="0" fontId="13" fillId="0" borderId="10" xfId="53" applyFont="1" applyFill="1" applyBorder="1" applyAlignment="1" quotePrefix="1">
      <alignment horizontal="left" vertical="center" wrapText="1"/>
      <protection/>
    </xf>
    <xf numFmtId="0" fontId="12" fillId="0" borderId="10" xfId="53" applyFont="1" applyFill="1" applyBorder="1" applyAlignment="1" quotePrefix="1">
      <alignment horizontal="left" vertical="center" wrapText="1"/>
      <protection/>
    </xf>
    <xf numFmtId="187" fontId="26" fillId="26" borderId="10" xfId="54" applyNumberFormat="1" applyFont="1" applyFill="1" applyBorder="1" applyAlignment="1">
      <alignment vertical="center" wrapText="1"/>
      <protection/>
    </xf>
    <xf numFmtId="1" fontId="13" fillId="0" borderId="0" xfId="0" applyNumberFormat="1" applyFont="1" applyFill="1" applyBorder="1" applyAlignment="1">
      <alignment vertical="top"/>
    </xf>
    <xf numFmtId="189" fontId="8" fillId="0" borderId="10" xfId="53" applyNumberFormat="1" applyFont="1" applyFill="1" applyBorder="1" applyAlignment="1">
      <alignment horizontal="center" vertical="center" wrapText="1"/>
      <protection/>
    </xf>
    <xf numFmtId="187" fontId="8" fillId="0" borderId="10" xfId="53" applyNumberFormat="1" applyFont="1" applyFill="1" applyBorder="1" applyAlignment="1">
      <alignment horizontal="center" vertical="center" wrapText="1"/>
      <protection/>
    </xf>
    <xf numFmtId="187" fontId="7" fillId="0" borderId="10" xfId="53" applyNumberFormat="1" applyFont="1" applyBorder="1" applyAlignment="1">
      <alignment vertical="center" wrapText="1"/>
      <protection/>
    </xf>
    <xf numFmtId="180" fontId="8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3" fillId="0" borderId="10" xfId="54" applyFont="1" applyFill="1" applyBorder="1">
      <alignment/>
      <protection/>
    </xf>
    <xf numFmtId="0" fontId="12" fillId="0" borderId="10" xfId="54" applyFont="1" applyFill="1" applyBorder="1">
      <alignment/>
      <protection/>
    </xf>
    <xf numFmtId="189" fontId="7" fillId="0" borderId="10" xfId="53" applyNumberFormat="1" applyFont="1" applyFill="1" applyBorder="1" applyAlignment="1">
      <alignment horizontal="center" vertical="center" wrapText="1"/>
      <protection/>
    </xf>
    <xf numFmtId="187" fontId="7" fillId="0" borderId="10" xfId="53" applyNumberFormat="1" applyFont="1" applyFill="1" applyBorder="1" applyAlignment="1">
      <alignment horizontal="center" vertical="center" wrapText="1"/>
      <protection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15" fillId="2" borderId="10" xfId="0" applyFont="1" applyFill="1" applyBorder="1" applyAlignment="1">
      <alignment vertical="top"/>
    </xf>
    <xf numFmtId="4" fontId="6" fillId="2" borderId="10" xfId="0" applyNumberFormat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 applyProtection="1">
      <alignment horizontal="right" vertical="top"/>
      <protection/>
    </xf>
    <xf numFmtId="0" fontId="4" fillId="2" borderId="0" xfId="0" applyFont="1" applyFill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16" fillId="2" borderId="10" xfId="0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horizontal="right" vertical="top"/>
    </xf>
    <xf numFmtId="4" fontId="5" fillId="2" borderId="10" xfId="0" applyNumberFormat="1" applyFont="1" applyFill="1" applyBorder="1" applyAlignment="1" applyProtection="1">
      <alignment horizontal="right" vertical="top"/>
      <protection/>
    </xf>
    <xf numFmtId="0" fontId="17" fillId="2" borderId="10" xfId="0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vertical="top"/>
    </xf>
    <xf numFmtId="0" fontId="18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left" vertical="top" wrapText="1"/>
    </xf>
    <xf numFmtId="4" fontId="15" fillId="2" borderId="10" xfId="0" applyNumberFormat="1" applyFont="1" applyFill="1" applyBorder="1" applyAlignment="1" applyProtection="1">
      <alignment horizontal="right" vertical="top"/>
      <protection/>
    </xf>
    <xf numFmtId="0" fontId="17" fillId="2" borderId="10" xfId="0" applyFont="1" applyFill="1" applyBorder="1" applyAlignment="1">
      <alignment horizontal="left" vertical="top" wrapText="1"/>
    </xf>
    <xf numFmtId="4" fontId="17" fillId="2" borderId="10" xfId="0" applyNumberFormat="1" applyFont="1" applyFill="1" applyBorder="1" applyAlignment="1" applyProtection="1">
      <alignment horizontal="right" vertical="top"/>
      <protection/>
    </xf>
    <xf numFmtId="0" fontId="6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5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" fontId="9" fillId="2" borderId="1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/>
    </xf>
    <xf numFmtId="0" fontId="19" fillId="2" borderId="0" xfId="0" applyFont="1" applyFill="1" applyAlignment="1">
      <alignment vertical="top" wrapText="1"/>
    </xf>
    <xf numFmtId="4" fontId="19" fillId="2" borderId="0" xfId="0" applyNumberFormat="1" applyFont="1" applyFill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3"/>
  <sheetViews>
    <sheetView tabSelected="1" view="pageBreakPreview" zoomScale="75" zoomScaleNormal="75" zoomScaleSheetLayoutView="75" zoomScalePageLayoutView="0" workbookViewId="0" topLeftCell="B62">
      <selection activeCell="A13" sqref="A13:G13"/>
    </sheetView>
  </sheetViews>
  <sheetFormatPr defaultColWidth="9.00390625" defaultRowHeight="12.75"/>
  <cols>
    <col min="1" max="1" width="12.875" style="96" customWidth="1"/>
    <col min="2" max="2" width="102.75390625" style="81" customWidth="1"/>
    <col min="3" max="3" width="18.875" style="79" customWidth="1"/>
    <col min="4" max="4" width="20.00390625" style="79" customWidth="1"/>
    <col min="5" max="5" width="18.00390625" style="79" customWidth="1"/>
    <col min="6" max="6" width="18.375" style="79" customWidth="1"/>
    <col min="7" max="7" width="20.75390625" style="79" customWidth="1"/>
    <col min="8" max="16384" width="9.125" style="80" customWidth="1"/>
  </cols>
  <sheetData>
    <row r="1" spans="1:4" ht="26.25" customHeight="1">
      <c r="A1" s="75"/>
      <c r="B1" s="76"/>
      <c r="C1" s="77"/>
      <c r="D1" s="78" t="s">
        <v>47</v>
      </c>
    </row>
    <row r="2" spans="1:4" ht="26.25" customHeight="1">
      <c r="A2" s="75"/>
      <c r="B2" s="76"/>
      <c r="C2" s="77"/>
      <c r="D2" s="78" t="s">
        <v>42</v>
      </c>
    </row>
    <row r="3" spans="1:4" ht="26.25" customHeight="1">
      <c r="A3" s="75"/>
      <c r="B3" s="76"/>
      <c r="C3" s="77"/>
      <c r="D3" s="78" t="s">
        <v>260</v>
      </c>
    </row>
    <row r="4" spans="1:4" ht="26.25" customHeight="1">
      <c r="A4" s="75"/>
      <c r="B4" s="76"/>
      <c r="C4" s="77"/>
      <c r="D4" s="78" t="s">
        <v>18</v>
      </c>
    </row>
    <row r="5" spans="1:4" ht="26.25" customHeight="1">
      <c r="A5" s="75"/>
      <c r="B5" s="76"/>
      <c r="C5" s="77"/>
      <c r="D5" s="78" t="s">
        <v>247</v>
      </c>
    </row>
    <row r="6" spans="1:5" ht="1.5" customHeight="1">
      <c r="A6" s="75"/>
      <c r="B6" s="76"/>
      <c r="C6" s="77"/>
      <c r="D6" s="77"/>
      <c r="E6" s="78"/>
    </row>
    <row r="7" spans="1:5" ht="21.75" customHeight="1">
      <c r="A7" s="75"/>
      <c r="B7" s="121" t="s">
        <v>2</v>
      </c>
      <c r="C7" s="121"/>
      <c r="D7" s="121"/>
      <c r="E7" s="77"/>
    </row>
    <row r="8" spans="1:5" ht="22.5" customHeight="1">
      <c r="A8" s="75"/>
      <c r="B8" s="121" t="s">
        <v>3</v>
      </c>
      <c r="C8" s="121"/>
      <c r="D8" s="121"/>
      <c r="E8" s="77"/>
    </row>
    <row r="9" spans="1:5" ht="22.5" customHeight="1">
      <c r="A9" s="75"/>
      <c r="B9" s="121" t="s">
        <v>248</v>
      </c>
      <c r="C9" s="121"/>
      <c r="D9" s="121"/>
      <c r="E9" s="77"/>
    </row>
    <row r="10" spans="1:7" ht="17.25" customHeight="1">
      <c r="A10" s="75"/>
      <c r="G10" s="79" t="s">
        <v>4</v>
      </c>
    </row>
    <row r="11" spans="1:7" s="84" customFormat="1" ht="81" customHeight="1">
      <c r="A11" s="82" t="s">
        <v>5</v>
      </c>
      <c r="B11" s="83" t="s">
        <v>6</v>
      </c>
      <c r="C11" s="82" t="s">
        <v>249</v>
      </c>
      <c r="D11" s="82" t="s">
        <v>250</v>
      </c>
      <c r="E11" s="82" t="s">
        <v>32</v>
      </c>
      <c r="F11" s="82" t="s">
        <v>256</v>
      </c>
      <c r="G11" s="82" t="s">
        <v>251</v>
      </c>
    </row>
    <row r="12" spans="1:7" s="79" customFormat="1" ht="16.5" customHeight="1">
      <c r="A12" s="85">
        <v>1</v>
      </c>
      <c r="B12" s="86">
        <v>2</v>
      </c>
      <c r="C12" s="85">
        <v>3</v>
      </c>
      <c r="D12" s="87">
        <v>4</v>
      </c>
      <c r="E12" s="85">
        <v>5</v>
      </c>
      <c r="F12" s="85">
        <v>6</v>
      </c>
      <c r="G12" s="85">
        <v>7</v>
      </c>
    </row>
    <row r="13" spans="1:7" s="88" customFormat="1" ht="23.25" customHeight="1">
      <c r="A13" s="125" t="s">
        <v>7</v>
      </c>
      <c r="B13" s="126"/>
      <c r="C13" s="126"/>
      <c r="D13" s="126"/>
      <c r="E13" s="126"/>
      <c r="F13" s="126"/>
      <c r="G13" s="127"/>
    </row>
    <row r="14" spans="1:7" s="89" customFormat="1" ht="23.25" customHeight="1">
      <c r="A14" s="122" t="s">
        <v>0</v>
      </c>
      <c r="B14" s="123"/>
      <c r="C14" s="123"/>
      <c r="D14" s="123"/>
      <c r="E14" s="123"/>
      <c r="F14" s="123"/>
      <c r="G14" s="124"/>
    </row>
    <row r="15" spans="1:7" s="94" customFormat="1" ht="18.75">
      <c r="A15" s="90">
        <v>10000000</v>
      </c>
      <c r="B15" s="91" t="s">
        <v>25</v>
      </c>
      <c r="C15" s="92">
        <f>SUM(C16,)</f>
        <v>38484400</v>
      </c>
      <c r="D15" s="92">
        <f>SUM(D16,)</f>
        <v>28385400</v>
      </c>
      <c r="E15" s="92">
        <f>SUM(E16,)</f>
        <v>32070633.759999998</v>
      </c>
      <c r="F15" s="93">
        <f>IF(C15=0,"",E15/C15*100)</f>
        <v>83.33411397865108</v>
      </c>
      <c r="G15" s="93">
        <f>IF(D15=0,"",E15/D15*100)</f>
        <v>112.98284949304924</v>
      </c>
    </row>
    <row r="16" spans="1:7" s="94" customFormat="1" ht="18.75">
      <c r="A16" s="90">
        <v>11000000</v>
      </c>
      <c r="B16" s="95" t="s">
        <v>26</v>
      </c>
      <c r="C16" s="92">
        <f>SUM(C17,C22)</f>
        <v>38484400</v>
      </c>
      <c r="D16" s="92">
        <f>SUM(D17,D22)</f>
        <v>28385400</v>
      </c>
      <c r="E16" s="92">
        <f>SUM(E17,E22)</f>
        <v>32070633.759999998</v>
      </c>
      <c r="F16" s="93">
        <f aca="true" t="shared" si="0" ref="F16:F60">IF(C16=0,"",E16/C16*100)</f>
        <v>83.33411397865108</v>
      </c>
      <c r="G16" s="93">
        <f aca="true" t="shared" si="1" ref="G16:G60">IF(D16=0,"",E16/D16*100)</f>
        <v>112.98284949304924</v>
      </c>
    </row>
    <row r="17" spans="1:7" s="94" customFormat="1" ht="18.75">
      <c r="A17" s="96">
        <v>11010000</v>
      </c>
      <c r="B17" s="97" t="s">
        <v>45</v>
      </c>
      <c r="C17" s="98">
        <f>SUM(C18:C21)</f>
        <v>38449900</v>
      </c>
      <c r="D17" s="98">
        <f>SUM(D18:D21)</f>
        <v>28355400</v>
      </c>
      <c r="E17" s="98">
        <f>SUM(E18:E21)</f>
        <v>32034186.9</v>
      </c>
      <c r="F17" s="99">
        <f t="shared" si="0"/>
        <v>83.31409678568734</v>
      </c>
      <c r="G17" s="99">
        <f t="shared" si="1"/>
        <v>112.97384942550626</v>
      </c>
    </row>
    <row r="18" spans="1:7" s="94" customFormat="1" ht="25.5">
      <c r="A18" s="96">
        <v>11010100</v>
      </c>
      <c r="B18" s="100" t="s">
        <v>27</v>
      </c>
      <c r="C18" s="101">
        <v>34109418</v>
      </c>
      <c r="D18" s="101">
        <v>25898918</v>
      </c>
      <c r="E18" s="101">
        <v>29074229.87</v>
      </c>
      <c r="F18" s="99">
        <f t="shared" si="0"/>
        <v>85.23812945151981</v>
      </c>
      <c r="G18" s="99">
        <f t="shared" si="1"/>
        <v>112.26040358133879</v>
      </c>
    </row>
    <row r="19" spans="1:7" ht="25.5">
      <c r="A19" s="96">
        <v>11010200</v>
      </c>
      <c r="B19" s="100" t="s">
        <v>28</v>
      </c>
      <c r="C19" s="101">
        <v>710000</v>
      </c>
      <c r="D19" s="101">
        <v>484000</v>
      </c>
      <c r="E19" s="101">
        <v>521839.64</v>
      </c>
      <c r="F19" s="99">
        <f t="shared" si="0"/>
        <v>73.49854084507042</v>
      </c>
      <c r="G19" s="99">
        <f t="shared" si="1"/>
        <v>107.81810743801654</v>
      </c>
    </row>
    <row r="20" spans="1:7" ht="25.5">
      <c r="A20" s="96">
        <v>11010400</v>
      </c>
      <c r="B20" s="100" t="s">
        <v>29</v>
      </c>
      <c r="C20" s="101">
        <v>3129082</v>
      </c>
      <c r="D20" s="101">
        <v>1680082</v>
      </c>
      <c r="E20" s="101">
        <v>2047294.74</v>
      </c>
      <c r="F20" s="99">
        <f t="shared" si="0"/>
        <v>65.42796705231758</v>
      </c>
      <c r="G20" s="99">
        <f t="shared" si="1"/>
        <v>121.85683436879866</v>
      </c>
    </row>
    <row r="21" spans="1:7" ht="18.75">
      <c r="A21" s="96">
        <v>11010500</v>
      </c>
      <c r="B21" s="100" t="s">
        <v>30</v>
      </c>
      <c r="C21" s="101">
        <v>501400</v>
      </c>
      <c r="D21" s="101">
        <v>292400</v>
      </c>
      <c r="E21" s="101">
        <v>390822.65</v>
      </c>
      <c r="F21" s="99">
        <f t="shared" si="0"/>
        <v>77.94628041483845</v>
      </c>
      <c r="G21" s="99">
        <f t="shared" si="1"/>
        <v>133.66027701778387</v>
      </c>
    </row>
    <row r="22" spans="1:7" ht="18.75">
      <c r="A22" s="96">
        <v>11020000</v>
      </c>
      <c r="B22" s="102" t="s">
        <v>59</v>
      </c>
      <c r="C22" s="98">
        <f>SUM(C23)</f>
        <v>34500</v>
      </c>
      <c r="D22" s="98">
        <f>SUM(D23)</f>
        <v>30000</v>
      </c>
      <c r="E22" s="98">
        <f>SUM(E23)</f>
        <v>36446.86</v>
      </c>
      <c r="F22" s="99">
        <f t="shared" si="0"/>
        <v>105.64307246376812</v>
      </c>
      <c r="G22" s="99">
        <f t="shared" si="1"/>
        <v>121.48953333333334</v>
      </c>
    </row>
    <row r="23" spans="1:7" ht="18.75">
      <c r="A23" s="96">
        <v>11020200</v>
      </c>
      <c r="B23" s="100" t="s">
        <v>19</v>
      </c>
      <c r="C23" s="101">
        <v>34500</v>
      </c>
      <c r="D23" s="101">
        <v>30000</v>
      </c>
      <c r="E23" s="101">
        <v>36446.86</v>
      </c>
      <c r="F23" s="99">
        <f t="shared" si="0"/>
        <v>105.64307246376812</v>
      </c>
      <c r="G23" s="99">
        <f t="shared" si="1"/>
        <v>121.48953333333334</v>
      </c>
    </row>
    <row r="24" spans="1:7" s="94" customFormat="1" ht="18.75">
      <c r="A24" s="90">
        <v>20000000</v>
      </c>
      <c r="B24" s="103" t="s">
        <v>8</v>
      </c>
      <c r="C24" s="92">
        <f>SUM(C25,C34,C32,C28)</f>
        <v>845400</v>
      </c>
      <c r="D24" s="92">
        <f>SUM(D25,D34,D32,D28)</f>
        <v>542500</v>
      </c>
      <c r="E24" s="92">
        <f>SUM(E25,E34,E32,E28)</f>
        <v>1099139.2799999998</v>
      </c>
      <c r="F24" s="93">
        <f t="shared" si="0"/>
        <v>130.014109297374</v>
      </c>
      <c r="G24" s="104" t="s">
        <v>63</v>
      </c>
    </row>
    <row r="25" spans="1:7" s="94" customFormat="1" ht="18.75">
      <c r="A25" s="90">
        <v>21000000</v>
      </c>
      <c r="B25" s="95" t="s">
        <v>252</v>
      </c>
      <c r="C25" s="92">
        <f>SUM(C26,)</f>
        <v>25400</v>
      </c>
      <c r="D25" s="92">
        <f>SUM(D26,)</f>
        <v>20000</v>
      </c>
      <c r="E25" s="92">
        <f>SUM(E26,)</f>
        <v>32523.6</v>
      </c>
      <c r="F25" s="93">
        <f t="shared" si="0"/>
        <v>128.04566929133858</v>
      </c>
      <c r="G25" s="93">
        <f t="shared" si="1"/>
        <v>162.618</v>
      </c>
    </row>
    <row r="26" spans="1:7" ht="25.5">
      <c r="A26" s="96">
        <v>21010000</v>
      </c>
      <c r="B26" s="100" t="s">
        <v>20</v>
      </c>
      <c r="C26" s="98">
        <f>SUM(C27)</f>
        <v>25400</v>
      </c>
      <c r="D26" s="98">
        <f>SUM(D27)</f>
        <v>20000</v>
      </c>
      <c r="E26" s="98">
        <f>SUM(E27)</f>
        <v>32523.6</v>
      </c>
      <c r="F26" s="99">
        <f t="shared" si="0"/>
        <v>128.04566929133858</v>
      </c>
      <c r="G26" s="99">
        <f t="shared" si="1"/>
        <v>162.618</v>
      </c>
    </row>
    <row r="27" spans="1:7" ht="18.75">
      <c r="A27" s="96">
        <v>21010300</v>
      </c>
      <c r="B27" s="100" t="s">
        <v>21</v>
      </c>
      <c r="C27" s="101">
        <v>25400</v>
      </c>
      <c r="D27" s="101">
        <v>20000</v>
      </c>
      <c r="E27" s="101">
        <v>32523.6</v>
      </c>
      <c r="F27" s="99">
        <f t="shared" si="0"/>
        <v>128.04566929133858</v>
      </c>
      <c r="G27" s="99">
        <f t="shared" si="1"/>
        <v>162.618</v>
      </c>
    </row>
    <row r="28" spans="1:7" s="94" customFormat="1" ht="15.75" customHeight="1">
      <c r="A28" s="90">
        <v>22010000</v>
      </c>
      <c r="B28" s="95" t="s">
        <v>48</v>
      </c>
      <c r="C28" s="92">
        <f>SUM(C29:C31)</f>
        <v>360000</v>
      </c>
      <c r="D28" s="92">
        <f>SUM(D29:D31)</f>
        <v>262500</v>
      </c>
      <c r="E28" s="92">
        <f>SUM(E29:E31)</f>
        <v>263537</v>
      </c>
      <c r="F28" s="93">
        <f t="shared" si="0"/>
        <v>73.20472222222222</v>
      </c>
      <c r="G28" s="93">
        <f t="shared" si="1"/>
        <v>100.39504761904763</v>
      </c>
    </row>
    <row r="29" spans="1:7" ht="25.5">
      <c r="A29" s="96">
        <v>22010300</v>
      </c>
      <c r="B29" s="100" t="s">
        <v>49</v>
      </c>
      <c r="C29" s="101">
        <v>70000</v>
      </c>
      <c r="D29" s="101">
        <v>56500</v>
      </c>
      <c r="E29" s="101">
        <v>59420</v>
      </c>
      <c r="F29" s="99">
        <f t="shared" si="0"/>
        <v>84.88571428571429</v>
      </c>
      <c r="G29" s="99">
        <f t="shared" si="1"/>
        <v>105.16814159292036</v>
      </c>
    </row>
    <row r="30" spans="1:7" ht="15.75" customHeight="1">
      <c r="A30" s="96">
        <v>22012600</v>
      </c>
      <c r="B30" s="100" t="s">
        <v>50</v>
      </c>
      <c r="C30" s="101">
        <v>270000</v>
      </c>
      <c r="D30" s="101">
        <v>197000</v>
      </c>
      <c r="E30" s="101">
        <v>204047</v>
      </c>
      <c r="F30" s="99">
        <f t="shared" si="0"/>
        <v>75.57296296296296</v>
      </c>
      <c r="G30" s="99">
        <f t="shared" si="1"/>
        <v>103.57715736040609</v>
      </c>
    </row>
    <row r="31" spans="1:7" ht="38.25">
      <c r="A31" s="96">
        <v>22012900</v>
      </c>
      <c r="B31" s="100" t="s">
        <v>51</v>
      </c>
      <c r="C31" s="101">
        <v>20000</v>
      </c>
      <c r="D31" s="101">
        <v>9000</v>
      </c>
      <c r="E31" s="101">
        <v>70</v>
      </c>
      <c r="F31" s="99">
        <f t="shared" si="0"/>
        <v>0.35000000000000003</v>
      </c>
      <c r="G31" s="99">
        <f t="shared" si="1"/>
        <v>0.7777777777777778</v>
      </c>
    </row>
    <row r="32" spans="1:7" ht="38.25" customHeight="1">
      <c r="A32" s="96">
        <v>22130000</v>
      </c>
      <c r="B32" s="100" t="s">
        <v>38</v>
      </c>
      <c r="C32" s="98">
        <v>10000</v>
      </c>
      <c r="D32" s="98">
        <v>10000</v>
      </c>
      <c r="E32" s="98">
        <v>10805.37</v>
      </c>
      <c r="F32" s="99">
        <f t="shared" si="0"/>
        <v>108.0537</v>
      </c>
      <c r="G32" s="99">
        <f t="shared" si="1"/>
        <v>108.0537</v>
      </c>
    </row>
    <row r="33" spans="1:7" s="94" customFormat="1" ht="21" customHeight="1">
      <c r="A33" s="90">
        <v>24000000</v>
      </c>
      <c r="B33" s="95" t="s">
        <v>31</v>
      </c>
      <c r="C33" s="92">
        <f>SUM(C34)</f>
        <v>450000</v>
      </c>
      <c r="D33" s="92">
        <f>SUM(D34)</f>
        <v>250000</v>
      </c>
      <c r="E33" s="92">
        <f>SUM(E34)</f>
        <v>792273.3099999999</v>
      </c>
      <c r="F33" s="93">
        <f t="shared" si="0"/>
        <v>176.06073555555554</v>
      </c>
      <c r="G33" s="104" t="s">
        <v>63</v>
      </c>
    </row>
    <row r="34" spans="1:7" s="94" customFormat="1" ht="18.75">
      <c r="A34" s="90">
        <v>24060000</v>
      </c>
      <c r="B34" s="103" t="s">
        <v>36</v>
      </c>
      <c r="C34" s="92">
        <f>SUM(C35:C36)</f>
        <v>450000</v>
      </c>
      <c r="D34" s="92">
        <f>SUM(D35:D36)</f>
        <v>250000</v>
      </c>
      <c r="E34" s="92">
        <f>SUM(E35:E36)</f>
        <v>792273.3099999999</v>
      </c>
      <c r="F34" s="93">
        <f t="shared" si="0"/>
        <v>176.06073555555554</v>
      </c>
      <c r="G34" s="104" t="s">
        <v>63</v>
      </c>
    </row>
    <row r="35" spans="1:7" ht="18.75">
      <c r="A35" s="96">
        <v>24060300</v>
      </c>
      <c r="B35" s="105" t="s">
        <v>9</v>
      </c>
      <c r="C35" s="101">
        <v>450000</v>
      </c>
      <c r="D35" s="101">
        <v>250000</v>
      </c>
      <c r="E35" s="101">
        <f>792092.2+181.11</f>
        <v>792273.3099999999</v>
      </c>
      <c r="F35" s="99">
        <f t="shared" si="0"/>
        <v>176.06073555555554</v>
      </c>
      <c r="G35" s="106" t="s">
        <v>63</v>
      </c>
    </row>
    <row r="36" spans="1:7" ht="18.75" hidden="1">
      <c r="A36" s="96">
        <v>24060600</v>
      </c>
      <c r="B36" s="105" t="s">
        <v>46</v>
      </c>
      <c r="C36" s="98"/>
      <c r="D36" s="98"/>
      <c r="E36" s="98"/>
      <c r="F36" s="99">
        <f t="shared" si="0"/>
      </c>
      <c r="G36" s="99">
        <f t="shared" si="1"/>
      </c>
    </row>
    <row r="37" spans="1:7" s="94" customFormat="1" ht="18.75">
      <c r="A37" s="90">
        <v>30000000</v>
      </c>
      <c r="B37" s="103" t="s">
        <v>10</v>
      </c>
      <c r="C37" s="92">
        <f>SUM(C38)</f>
        <v>0</v>
      </c>
      <c r="D37" s="92">
        <f aca="true" t="shared" si="2" ref="D37:E39">SUM(D38)</f>
        <v>0</v>
      </c>
      <c r="E37" s="92">
        <f t="shared" si="2"/>
        <v>208.81</v>
      </c>
      <c r="F37" s="93">
        <f t="shared" si="0"/>
      </c>
      <c r="G37" s="93">
        <f t="shared" si="1"/>
      </c>
    </row>
    <row r="38" spans="1:7" s="94" customFormat="1" ht="18.75">
      <c r="A38" s="90">
        <v>31000000</v>
      </c>
      <c r="B38" s="95" t="s">
        <v>253</v>
      </c>
      <c r="C38" s="92">
        <f>SUM(C39)</f>
        <v>0</v>
      </c>
      <c r="D38" s="92">
        <f t="shared" si="2"/>
        <v>0</v>
      </c>
      <c r="E38" s="92">
        <f t="shared" si="2"/>
        <v>208.81</v>
      </c>
      <c r="F38" s="93">
        <f t="shared" si="0"/>
      </c>
      <c r="G38" s="93">
        <f t="shared" si="1"/>
      </c>
    </row>
    <row r="39" spans="1:7" ht="40.5">
      <c r="A39" s="96">
        <v>31010000</v>
      </c>
      <c r="B39" s="102" t="s">
        <v>22</v>
      </c>
      <c r="C39" s="98">
        <f>SUM(C40)</f>
        <v>0</v>
      </c>
      <c r="D39" s="98">
        <f>D40</f>
        <v>0</v>
      </c>
      <c r="E39" s="98">
        <f t="shared" si="2"/>
        <v>208.81</v>
      </c>
      <c r="F39" s="99">
        <f t="shared" si="0"/>
      </c>
      <c r="G39" s="99">
        <f t="shared" si="1"/>
      </c>
    </row>
    <row r="40" spans="1:7" ht="33.75" customHeight="1">
      <c r="A40" s="96">
        <v>31010200</v>
      </c>
      <c r="B40" s="100" t="s">
        <v>23</v>
      </c>
      <c r="C40" s="98"/>
      <c r="D40" s="98"/>
      <c r="E40" s="98">
        <v>208.81</v>
      </c>
      <c r="F40" s="99">
        <f t="shared" si="0"/>
      </c>
      <c r="G40" s="99">
        <f t="shared" si="1"/>
      </c>
    </row>
    <row r="41" spans="1:7" s="94" customFormat="1" ht="18.75">
      <c r="A41" s="107"/>
      <c r="B41" s="103" t="s">
        <v>11</v>
      </c>
      <c r="C41" s="92">
        <f>C37+C24+C15</f>
        <v>39329800</v>
      </c>
      <c r="D41" s="92">
        <f>D37+D24+D15</f>
        <v>28927900</v>
      </c>
      <c r="E41" s="92">
        <f>E37+E24+E15</f>
        <v>33169981.849999998</v>
      </c>
      <c r="F41" s="93">
        <f t="shared" si="0"/>
        <v>84.33803845938702</v>
      </c>
      <c r="G41" s="93">
        <f t="shared" si="1"/>
        <v>114.66432699919453</v>
      </c>
    </row>
    <row r="42" spans="1:7" s="94" customFormat="1" ht="18.75">
      <c r="A42" s="90">
        <v>40000000</v>
      </c>
      <c r="B42" s="103" t="s">
        <v>12</v>
      </c>
      <c r="C42" s="92">
        <f>SUM(C43)</f>
        <v>332883473</v>
      </c>
      <c r="D42" s="92">
        <f>SUM(D43)</f>
        <v>282455363.88</v>
      </c>
      <c r="E42" s="92">
        <f>SUM(E43)</f>
        <v>279753732.36</v>
      </c>
      <c r="F42" s="93">
        <f t="shared" si="0"/>
        <v>84.03953787156024</v>
      </c>
      <c r="G42" s="93">
        <f t="shared" si="1"/>
        <v>99.04351913063766</v>
      </c>
    </row>
    <row r="43" spans="1:7" s="94" customFormat="1" ht="18.75">
      <c r="A43" s="90">
        <v>41000000</v>
      </c>
      <c r="B43" s="95" t="s">
        <v>53</v>
      </c>
      <c r="C43" s="92">
        <f>SUM(C44,C48)</f>
        <v>332883473</v>
      </c>
      <c r="D43" s="92">
        <f>SUM(D44,D48)</f>
        <v>282455363.88</v>
      </c>
      <c r="E43" s="92">
        <f>SUM(E44,E48)</f>
        <v>279753732.36</v>
      </c>
      <c r="F43" s="93">
        <f t="shared" si="0"/>
        <v>84.03953787156024</v>
      </c>
      <c r="G43" s="93">
        <f t="shared" si="1"/>
        <v>99.04351913063766</v>
      </c>
    </row>
    <row r="44" spans="1:7" s="94" customFormat="1" ht="18.75">
      <c r="A44" s="90">
        <v>41020000</v>
      </c>
      <c r="B44" s="102" t="s">
        <v>254</v>
      </c>
      <c r="C44" s="92">
        <f>C45+C47+C46</f>
        <v>38015727</v>
      </c>
      <c r="D44" s="92">
        <f>D45+D47+D46</f>
        <v>29122659</v>
      </c>
      <c r="E44" s="92">
        <f>E45+E47+E46</f>
        <v>28858423.61</v>
      </c>
      <c r="F44" s="93">
        <f t="shared" si="0"/>
        <v>75.91180252846408</v>
      </c>
      <c r="G44" s="93">
        <f t="shared" si="1"/>
        <v>99.09268109756049</v>
      </c>
    </row>
    <row r="45" spans="1:7" s="94" customFormat="1" ht="18.75">
      <c r="A45" s="96">
        <v>41020100</v>
      </c>
      <c r="B45" s="100" t="s">
        <v>39</v>
      </c>
      <c r="C45" s="101">
        <v>8634800</v>
      </c>
      <c r="D45" s="101">
        <v>6476000</v>
      </c>
      <c r="E45" s="101">
        <v>6476000</v>
      </c>
      <c r="F45" s="99">
        <f t="shared" si="0"/>
        <v>74.99884189558531</v>
      </c>
      <c r="G45" s="99">
        <f t="shared" si="1"/>
        <v>100</v>
      </c>
    </row>
    <row r="46" spans="1:7" s="94" customFormat="1" ht="25.5">
      <c r="A46" s="96">
        <v>41020200</v>
      </c>
      <c r="B46" s="100" t="s">
        <v>57</v>
      </c>
      <c r="C46" s="101">
        <v>27269327</v>
      </c>
      <c r="D46" s="101">
        <v>20627859</v>
      </c>
      <c r="E46" s="101">
        <v>20503623.61</v>
      </c>
      <c r="F46" s="99">
        <f t="shared" si="0"/>
        <v>75.18932759139967</v>
      </c>
      <c r="G46" s="99">
        <f t="shared" si="1"/>
        <v>99.39773007950073</v>
      </c>
    </row>
    <row r="47" spans="1:7" s="94" customFormat="1" ht="18.75">
      <c r="A47" s="96">
        <v>41020900</v>
      </c>
      <c r="B47" s="100" t="s">
        <v>40</v>
      </c>
      <c r="C47" s="101">
        <v>2111600</v>
      </c>
      <c r="D47" s="101">
        <v>2018800</v>
      </c>
      <c r="E47" s="101">
        <v>1878800</v>
      </c>
      <c r="F47" s="99">
        <f t="shared" si="0"/>
        <v>88.97518469407085</v>
      </c>
      <c r="G47" s="99">
        <f t="shared" si="1"/>
        <v>93.06518723994452</v>
      </c>
    </row>
    <row r="48" spans="1:7" s="108" customFormat="1" ht="19.5">
      <c r="A48" s="90">
        <v>41030000</v>
      </c>
      <c r="B48" s="102" t="s">
        <v>255</v>
      </c>
      <c r="C48" s="92">
        <f>SUM(C49:C59)</f>
        <v>294867746</v>
      </c>
      <c r="D48" s="92">
        <f>SUM(D49:D59)</f>
        <v>253332704.88</v>
      </c>
      <c r="E48" s="92">
        <f>SUM(E49:E59)</f>
        <v>250895308.75</v>
      </c>
      <c r="F48" s="93">
        <f t="shared" si="0"/>
        <v>85.08740347274198</v>
      </c>
      <c r="G48" s="93">
        <f t="shared" si="1"/>
        <v>99.03786756188683</v>
      </c>
    </row>
    <row r="49" spans="1:7" ht="42" customHeight="1">
      <c r="A49" s="96">
        <v>41030600</v>
      </c>
      <c r="B49" s="100" t="s">
        <v>61</v>
      </c>
      <c r="C49" s="101">
        <v>63218000</v>
      </c>
      <c r="D49" s="101">
        <v>48329200</v>
      </c>
      <c r="E49" s="101">
        <v>47412971.71</v>
      </c>
      <c r="F49" s="99">
        <f t="shared" si="0"/>
        <v>74.9991643361068</v>
      </c>
      <c r="G49" s="99">
        <f t="shared" si="1"/>
        <v>98.10419313789593</v>
      </c>
    </row>
    <row r="50" spans="1:7" ht="44.25" customHeight="1">
      <c r="A50" s="96">
        <v>41030800</v>
      </c>
      <c r="B50" s="100" t="s">
        <v>33</v>
      </c>
      <c r="C50" s="101">
        <v>108009300</v>
      </c>
      <c r="D50" s="101">
        <v>105934917.88</v>
      </c>
      <c r="E50" s="101">
        <v>105934917.88</v>
      </c>
      <c r="F50" s="99">
        <f t="shared" si="0"/>
        <v>98.07944119626735</v>
      </c>
      <c r="G50" s="99">
        <f t="shared" si="1"/>
        <v>100</v>
      </c>
    </row>
    <row r="51" spans="1:7" ht="31.5" customHeight="1">
      <c r="A51" s="96">
        <v>41031000</v>
      </c>
      <c r="B51" s="100" t="s">
        <v>34</v>
      </c>
      <c r="C51" s="101">
        <v>4823800</v>
      </c>
      <c r="D51" s="101">
        <v>3815620</v>
      </c>
      <c r="E51" s="101">
        <v>3815620</v>
      </c>
      <c r="F51" s="99">
        <f t="shared" si="0"/>
        <v>79.09987976284258</v>
      </c>
      <c r="G51" s="99">
        <f t="shared" si="1"/>
        <v>100</v>
      </c>
    </row>
    <row r="52" spans="1:7" ht="31.5" customHeight="1">
      <c r="A52" s="96">
        <v>41033600</v>
      </c>
      <c r="B52" s="100" t="s">
        <v>56</v>
      </c>
      <c r="C52" s="101">
        <v>975000</v>
      </c>
      <c r="D52" s="101">
        <v>630000</v>
      </c>
      <c r="E52" s="101">
        <v>630000</v>
      </c>
      <c r="F52" s="99">
        <f t="shared" si="0"/>
        <v>64.61538461538461</v>
      </c>
      <c r="G52" s="99">
        <f t="shared" si="1"/>
        <v>100</v>
      </c>
    </row>
    <row r="53" spans="1:7" ht="18.75">
      <c r="A53" s="96">
        <v>41033900</v>
      </c>
      <c r="B53" s="100" t="s">
        <v>41</v>
      </c>
      <c r="C53" s="101">
        <v>52179840</v>
      </c>
      <c r="D53" s="101">
        <v>40405840</v>
      </c>
      <c r="E53" s="101">
        <v>40369781.6</v>
      </c>
      <c r="F53" s="99">
        <f t="shared" si="0"/>
        <v>77.36662588463284</v>
      </c>
      <c r="G53" s="99">
        <f t="shared" si="1"/>
        <v>99.91075943477477</v>
      </c>
    </row>
    <row r="54" spans="1:7" ht="18.75">
      <c r="A54" s="96">
        <v>41034200</v>
      </c>
      <c r="B54" s="100" t="s">
        <v>60</v>
      </c>
      <c r="C54" s="101">
        <v>41665500</v>
      </c>
      <c r="D54" s="101">
        <v>31248200</v>
      </c>
      <c r="E54" s="101">
        <v>31248200</v>
      </c>
      <c r="F54" s="99">
        <f t="shared" si="0"/>
        <v>74.99777993783826</v>
      </c>
      <c r="G54" s="99">
        <f t="shared" si="1"/>
        <v>100</v>
      </c>
    </row>
    <row r="55" spans="1:7" ht="25.5">
      <c r="A55" s="96">
        <v>41034500</v>
      </c>
      <c r="B55" s="100" t="s">
        <v>52</v>
      </c>
      <c r="C55" s="98">
        <v>3630000</v>
      </c>
      <c r="D55" s="98">
        <v>3630000</v>
      </c>
      <c r="E55" s="98">
        <v>3630000</v>
      </c>
      <c r="F55" s="99">
        <f t="shared" si="0"/>
        <v>100</v>
      </c>
      <c r="G55" s="99">
        <f t="shared" si="1"/>
        <v>100</v>
      </c>
    </row>
    <row r="56" spans="1:7" ht="18.75">
      <c r="A56" s="96">
        <v>41035000</v>
      </c>
      <c r="B56" s="100" t="s">
        <v>13</v>
      </c>
      <c r="C56" s="101">
        <v>18411181</v>
      </c>
      <c r="D56" s="101">
        <v>17915452</v>
      </c>
      <c r="E56" s="101">
        <v>16533073.11</v>
      </c>
      <c r="F56" s="99">
        <f t="shared" si="0"/>
        <v>89.79909061781534</v>
      </c>
      <c r="G56" s="99">
        <f t="shared" si="1"/>
        <v>92.2838737755542</v>
      </c>
    </row>
    <row r="57" spans="1:7" ht="21.75" customHeight="1">
      <c r="A57" s="96">
        <v>41035400</v>
      </c>
      <c r="B57" s="100" t="s">
        <v>58</v>
      </c>
      <c r="C57" s="101">
        <v>45025</v>
      </c>
      <c r="D57" s="101">
        <v>34208</v>
      </c>
      <c r="E57" s="101">
        <v>34208</v>
      </c>
      <c r="F57" s="99">
        <f t="shared" si="0"/>
        <v>75.97556912826208</v>
      </c>
      <c r="G57" s="99">
        <f t="shared" si="1"/>
        <v>100</v>
      </c>
    </row>
    <row r="58" spans="1:7" ht="46.5" customHeight="1">
      <c r="A58" s="96">
        <v>41035800</v>
      </c>
      <c r="B58" s="100" t="s">
        <v>35</v>
      </c>
      <c r="C58" s="101">
        <v>1449900</v>
      </c>
      <c r="D58" s="101">
        <v>1060667</v>
      </c>
      <c r="E58" s="101">
        <v>957936.45</v>
      </c>
      <c r="F58" s="99">
        <f t="shared" si="0"/>
        <v>66.06913925098283</v>
      </c>
      <c r="G58" s="99">
        <f t="shared" si="1"/>
        <v>90.3145332135345</v>
      </c>
    </row>
    <row r="59" spans="1:7" ht="25.5">
      <c r="A59" s="96">
        <v>41037000</v>
      </c>
      <c r="B59" s="100" t="s">
        <v>55</v>
      </c>
      <c r="C59" s="101">
        <v>460200</v>
      </c>
      <c r="D59" s="101">
        <v>328600</v>
      </c>
      <c r="E59" s="101">
        <v>328600</v>
      </c>
      <c r="F59" s="99">
        <f t="shared" si="0"/>
        <v>71.40373750543242</v>
      </c>
      <c r="G59" s="99">
        <f t="shared" si="1"/>
        <v>100</v>
      </c>
    </row>
    <row r="60" spans="1:139" s="110" customFormat="1" ht="19.5" thickBot="1">
      <c r="A60" s="90"/>
      <c r="B60" s="107" t="s">
        <v>14</v>
      </c>
      <c r="C60" s="92">
        <f>SUM(C42,C41)</f>
        <v>372213273</v>
      </c>
      <c r="D60" s="92">
        <f>SUM(D42,D41)</f>
        <v>311383263.88</v>
      </c>
      <c r="E60" s="92">
        <f>SUM(E42,E41)</f>
        <v>312923714.21000004</v>
      </c>
      <c r="F60" s="93">
        <f t="shared" si="0"/>
        <v>84.07107884355324</v>
      </c>
      <c r="G60" s="93">
        <f t="shared" si="1"/>
        <v>100.49471198638142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</row>
    <row r="61" spans="1:7" s="89" customFormat="1" ht="28.5" customHeight="1">
      <c r="A61" s="122" t="s">
        <v>1</v>
      </c>
      <c r="B61" s="123"/>
      <c r="C61" s="123"/>
      <c r="D61" s="123"/>
      <c r="E61" s="123"/>
      <c r="F61" s="123"/>
      <c r="G61" s="124"/>
    </row>
    <row r="62" spans="1:7" s="94" customFormat="1" ht="18.75">
      <c r="A62" s="107">
        <v>20000000</v>
      </c>
      <c r="B62" s="107" t="s">
        <v>8</v>
      </c>
      <c r="C62" s="92">
        <f>SUM(C65,C63)</f>
        <v>3481455</v>
      </c>
      <c r="D62" s="92">
        <f>SUM(D65,D63)</f>
        <v>3481455</v>
      </c>
      <c r="E62" s="92">
        <f>SUM(E65,E63)</f>
        <v>3739046.3099999996</v>
      </c>
      <c r="F62" s="93">
        <f aca="true" t="shared" si="3" ref="F62:F74">IF(C62=0,"",E62/C62*100)</f>
        <v>107.39895560907722</v>
      </c>
      <c r="G62" s="93">
        <f aca="true" t="shared" si="4" ref="G62:G74">IF(D62=0,"",E62/D62*100)</f>
        <v>107.39895560907722</v>
      </c>
    </row>
    <row r="63" spans="1:7" s="94" customFormat="1" ht="18.75">
      <c r="A63" s="107">
        <v>21000000</v>
      </c>
      <c r="B63" s="107" t="s">
        <v>44</v>
      </c>
      <c r="C63" s="92">
        <f>SUM(C64)</f>
        <v>0</v>
      </c>
      <c r="D63" s="92">
        <f>SUM(D64)</f>
        <v>0</v>
      </c>
      <c r="E63" s="92">
        <f>SUM(E64)</f>
        <v>71260.05</v>
      </c>
      <c r="F63" s="93">
        <f t="shared" si="3"/>
      </c>
      <c r="G63" s="93">
        <f t="shared" si="4"/>
      </c>
    </row>
    <row r="64" spans="1:7" ht="31.5">
      <c r="A64" s="111">
        <v>21110000</v>
      </c>
      <c r="B64" s="111" t="s">
        <v>43</v>
      </c>
      <c r="C64" s="98"/>
      <c r="D64" s="98"/>
      <c r="E64" s="98">
        <v>71260.05</v>
      </c>
      <c r="F64" s="99">
        <f t="shared" si="3"/>
      </c>
      <c r="G64" s="99">
        <f t="shared" si="4"/>
      </c>
    </row>
    <row r="65" spans="1:7" s="94" customFormat="1" ht="18.75">
      <c r="A65" s="107">
        <v>25000000</v>
      </c>
      <c r="B65" s="107" t="s">
        <v>15</v>
      </c>
      <c r="C65" s="92">
        <f>SUM(C66:C67)</f>
        <v>3481455</v>
      </c>
      <c r="D65" s="92">
        <f>SUM(D66:D67)</f>
        <v>3481455</v>
      </c>
      <c r="E65" s="92">
        <f>SUM(E66:E67)</f>
        <v>3667786.26</v>
      </c>
      <c r="F65" s="93">
        <f t="shared" si="3"/>
        <v>105.35210881657238</v>
      </c>
      <c r="G65" s="93">
        <f t="shared" si="4"/>
        <v>105.35210881657238</v>
      </c>
    </row>
    <row r="66" spans="1:7" ht="39" customHeight="1">
      <c r="A66" s="111">
        <v>25010000</v>
      </c>
      <c r="B66" s="112" t="s">
        <v>24</v>
      </c>
      <c r="C66" s="98">
        <v>2381455</v>
      </c>
      <c r="D66" s="98">
        <v>2381455</v>
      </c>
      <c r="E66" s="98">
        <v>1947433.89</v>
      </c>
      <c r="F66" s="99">
        <f t="shared" si="3"/>
        <v>81.77496068579923</v>
      </c>
      <c r="G66" s="99">
        <f t="shared" si="4"/>
        <v>81.77496068579923</v>
      </c>
    </row>
    <row r="67" spans="1:7" ht="18.75">
      <c r="A67" s="111">
        <v>25020000</v>
      </c>
      <c r="B67" s="112" t="s">
        <v>37</v>
      </c>
      <c r="C67" s="98">
        <v>1100000</v>
      </c>
      <c r="D67" s="98">
        <v>1100000</v>
      </c>
      <c r="E67" s="98">
        <v>1720352.37</v>
      </c>
      <c r="F67" s="99">
        <f t="shared" si="3"/>
        <v>156.39567</v>
      </c>
      <c r="G67" s="99">
        <f t="shared" si="4"/>
        <v>156.39567</v>
      </c>
    </row>
    <row r="68" spans="1:7" s="94" customFormat="1" ht="18.75">
      <c r="A68" s="107"/>
      <c r="B68" s="107" t="s">
        <v>11</v>
      </c>
      <c r="C68" s="92">
        <f>C62</f>
        <v>3481455</v>
      </c>
      <c r="D68" s="92">
        <f>D62</f>
        <v>3481455</v>
      </c>
      <c r="E68" s="92">
        <f>E62</f>
        <v>3739046.3099999996</v>
      </c>
      <c r="F68" s="93">
        <f t="shared" si="3"/>
        <v>107.39895560907722</v>
      </c>
      <c r="G68" s="93">
        <f t="shared" si="4"/>
        <v>107.39895560907722</v>
      </c>
    </row>
    <row r="69" spans="1:7" s="94" customFormat="1" ht="18.75" hidden="1">
      <c r="A69" s="90">
        <v>40000000</v>
      </c>
      <c r="B69" s="107" t="s">
        <v>12</v>
      </c>
      <c r="C69" s="92">
        <f>C70</f>
        <v>0</v>
      </c>
      <c r="D69" s="92">
        <f aca="true" t="shared" si="5" ref="D69:E71">D70</f>
        <v>0</v>
      </c>
      <c r="E69" s="92">
        <f t="shared" si="5"/>
        <v>0</v>
      </c>
      <c r="F69" s="93">
        <f t="shared" si="3"/>
      </c>
      <c r="G69" s="93">
        <f t="shared" si="4"/>
      </c>
    </row>
    <row r="70" spans="1:7" s="94" customFormat="1" ht="18.75" hidden="1">
      <c r="A70" s="90">
        <v>41000000</v>
      </c>
      <c r="B70" s="113" t="s">
        <v>53</v>
      </c>
      <c r="C70" s="92">
        <f>C71</f>
        <v>0</v>
      </c>
      <c r="D70" s="92">
        <f t="shared" si="5"/>
        <v>0</v>
      </c>
      <c r="E70" s="92">
        <f t="shared" si="5"/>
        <v>0</v>
      </c>
      <c r="F70" s="93">
        <f t="shared" si="3"/>
      </c>
      <c r="G70" s="93">
        <f t="shared" si="4"/>
      </c>
    </row>
    <row r="71" spans="1:7" s="94" customFormat="1" ht="18.75" hidden="1">
      <c r="A71" s="90">
        <v>41030000</v>
      </c>
      <c r="B71" s="112" t="s">
        <v>54</v>
      </c>
      <c r="C71" s="114">
        <f>C72</f>
        <v>0</v>
      </c>
      <c r="D71" s="114">
        <f t="shared" si="5"/>
        <v>0</v>
      </c>
      <c r="E71" s="114">
        <f t="shared" si="5"/>
        <v>0</v>
      </c>
      <c r="F71" s="93">
        <f t="shared" si="3"/>
      </c>
      <c r="G71" s="93">
        <f t="shared" si="4"/>
      </c>
    </row>
    <row r="72" spans="1:7" s="94" customFormat="1" ht="18.75" hidden="1">
      <c r="A72" s="90">
        <v>41035000</v>
      </c>
      <c r="B72" s="113" t="s">
        <v>13</v>
      </c>
      <c r="C72" s="92"/>
      <c r="D72" s="92"/>
      <c r="E72" s="92"/>
      <c r="F72" s="93">
        <f t="shared" si="3"/>
      </c>
      <c r="G72" s="93">
        <f t="shared" si="4"/>
      </c>
    </row>
    <row r="73" spans="1:7" s="94" customFormat="1" ht="18.75">
      <c r="A73" s="90"/>
      <c r="B73" s="107" t="s">
        <v>16</v>
      </c>
      <c r="C73" s="92">
        <f>C62+C69</f>
        <v>3481455</v>
      </c>
      <c r="D73" s="92">
        <f>D62+D69</f>
        <v>3481455</v>
      </c>
      <c r="E73" s="92">
        <f>E62+E69</f>
        <v>3739046.3099999996</v>
      </c>
      <c r="F73" s="93">
        <f t="shared" si="3"/>
        <v>107.39895560907722</v>
      </c>
      <c r="G73" s="93">
        <f t="shared" si="4"/>
        <v>107.39895560907722</v>
      </c>
    </row>
    <row r="74" spans="1:7" s="94" customFormat="1" ht="18.75">
      <c r="A74" s="90"/>
      <c r="B74" s="107" t="s">
        <v>17</v>
      </c>
      <c r="C74" s="92">
        <f>SUM(C73,C60)</f>
        <v>375694728</v>
      </c>
      <c r="D74" s="92">
        <f>SUM(D73,D60)</f>
        <v>314864718.88</v>
      </c>
      <c r="E74" s="92">
        <f>SUM(E73,E60)</f>
        <v>316662760.52000004</v>
      </c>
      <c r="F74" s="93">
        <f t="shared" si="3"/>
        <v>84.28725156877901</v>
      </c>
      <c r="G74" s="93">
        <f t="shared" si="4"/>
        <v>100.57105211609476</v>
      </c>
    </row>
    <row r="75" spans="1:2" ht="18.75">
      <c r="A75" s="75"/>
      <c r="B75" s="115"/>
    </row>
    <row r="76" spans="1:2" ht="18.75">
      <c r="A76" s="75"/>
      <c r="B76" s="115"/>
    </row>
    <row r="77" spans="1:2" ht="18.75">
      <c r="A77" s="75"/>
      <c r="B77" s="115"/>
    </row>
    <row r="78" ht="18.75">
      <c r="A78" s="75"/>
    </row>
    <row r="79" spans="1:7" s="120" customFormat="1" ht="18.75">
      <c r="A79" s="116"/>
      <c r="B79" s="117" t="s">
        <v>62</v>
      </c>
      <c r="C79" s="118">
        <f>C60-372213273</f>
        <v>0</v>
      </c>
      <c r="D79" s="118">
        <f>D60-311383263.88</f>
        <v>0</v>
      </c>
      <c r="E79" s="118">
        <f>E60-312923714.21</f>
        <v>0</v>
      </c>
      <c r="F79" s="119"/>
      <c r="G79" s="119"/>
    </row>
    <row r="80" ht="18.75">
      <c r="A80" s="75"/>
    </row>
    <row r="81" ht="18.75">
      <c r="A81" s="75"/>
    </row>
    <row r="82" ht="18.75">
      <c r="A82" s="75"/>
    </row>
    <row r="83" ht="18.75">
      <c r="A83" s="75"/>
    </row>
    <row r="84" ht="18.75">
      <c r="A84" s="75"/>
    </row>
    <row r="85" ht="18.75">
      <c r="A85" s="75"/>
    </row>
    <row r="86" ht="18.75">
      <c r="A86" s="75"/>
    </row>
    <row r="87" ht="18.75">
      <c r="A87" s="75"/>
    </row>
    <row r="88" ht="18.75">
      <c r="A88" s="75"/>
    </row>
    <row r="89" ht="18.75">
      <c r="A89" s="75"/>
    </row>
    <row r="90" ht="18.75">
      <c r="A90" s="75"/>
    </row>
    <row r="91" ht="18.75">
      <c r="A91" s="75"/>
    </row>
    <row r="92" ht="18.75">
      <c r="A92" s="75"/>
    </row>
    <row r="93" ht="18.75">
      <c r="A93" s="75"/>
    </row>
    <row r="94" ht="18.75">
      <c r="A94" s="75"/>
    </row>
    <row r="95" ht="18.75">
      <c r="A95" s="75"/>
    </row>
    <row r="96" ht="18.75">
      <c r="A96" s="75"/>
    </row>
    <row r="97" ht="18.75">
      <c r="A97" s="75"/>
    </row>
    <row r="98" ht="18.75">
      <c r="A98" s="75"/>
    </row>
    <row r="99" ht="18.75">
      <c r="A99" s="75"/>
    </row>
    <row r="100" ht="18.75">
      <c r="A100" s="75"/>
    </row>
    <row r="101" ht="18.75">
      <c r="A101" s="75"/>
    </row>
    <row r="102" ht="18.75">
      <c r="A102" s="75"/>
    </row>
    <row r="103" ht="18.75">
      <c r="A103" s="75"/>
    </row>
    <row r="104" ht="18.75">
      <c r="A104" s="75"/>
    </row>
    <row r="105" ht="18.75">
      <c r="A105" s="75"/>
    </row>
    <row r="106" ht="18.75">
      <c r="A106" s="75"/>
    </row>
    <row r="107" ht="18.75">
      <c r="A107" s="75"/>
    </row>
    <row r="108" ht="18.75">
      <c r="A108" s="75"/>
    </row>
    <row r="109" ht="18.75">
      <c r="A109" s="75"/>
    </row>
    <row r="110" ht="18.75">
      <c r="A110" s="75"/>
    </row>
    <row r="111" ht="18.75">
      <c r="A111" s="75"/>
    </row>
    <row r="112" ht="18.75">
      <c r="A112" s="75"/>
    </row>
    <row r="113" ht="18.75">
      <c r="A113" s="75"/>
    </row>
    <row r="114" ht="18.75">
      <c r="A114" s="75"/>
    </row>
    <row r="115" ht="18.75">
      <c r="A115" s="75"/>
    </row>
    <row r="116" ht="18.75">
      <c r="A116" s="75"/>
    </row>
    <row r="117" ht="18.75">
      <c r="A117" s="75"/>
    </row>
    <row r="118" ht="18.75">
      <c r="A118" s="75"/>
    </row>
    <row r="119" ht="18.75">
      <c r="A119" s="75"/>
    </row>
    <row r="120" ht="18.75">
      <c r="A120" s="75"/>
    </row>
    <row r="121" ht="18.75">
      <c r="A121" s="75"/>
    </row>
    <row r="122" ht="18.75">
      <c r="A122" s="75"/>
    </row>
    <row r="123" ht="18.75">
      <c r="A123" s="75"/>
    </row>
    <row r="124" ht="18.75">
      <c r="A124" s="75"/>
    </row>
    <row r="125" ht="18.75">
      <c r="A125" s="75"/>
    </row>
    <row r="126" ht="18.75">
      <c r="A126" s="75"/>
    </row>
    <row r="127" ht="18.75">
      <c r="A127" s="75"/>
    </row>
    <row r="128" ht="18.75">
      <c r="A128" s="75"/>
    </row>
    <row r="129" ht="18.75">
      <c r="A129" s="75"/>
    </row>
    <row r="130" ht="18.75">
      <c r="A130" s="75"/>
    </row>
    <row r="131" ht="18.75">
      <c r="A131" s="75"/>
    </row>
    <row r="132" ht="18.75">
      <c r="A132" s="75"/>
    </row>
    <row r="133" ht="18.75">
      <c r="A133" s="75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54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81"/>
  <sheetViews>
    <sheetView view="pageBreakPreview" zoomScale="60" zoomScalePageLayoutView="0" workbookViewId="0" topLeftCell="A67">
      <selection activeCell="B121" sqref="B121:F122"/>
    </sheetView>
  </sheetViews>
  <sheetFormatPr defaultColWidth="9.00390625" defaultRowHeight="12.75"/>
  <cols>
    <col min="1" max="1" width="12.375" style="42" customWidth="1"/>
    <col min="2" max="2" width="172.25390625" style="44" customWidth="1"/>
    <col min="3" max="3" width="19.375" style="22" customWidth="1"/>
    <col min="4" max="4" width="23.875" style="22" customWidth="1"/>
    <col min="5" max="5" width="25.875" style="22" customWidth="1"/>
    <col min="6" max="6" width="24.75390625" style="22" customWidth="1"/>
    <col min="7" max="7" width="21.875" style="22" customWidth="1"/>
    <col min="8" max="8" width="5.25390625" style="3" customWidth="1"/>
    <col min="9" max="9" width="13.25390625" style="21" bestFit="1" customWidth="1"/>
    <col min="10" max="10" width="20.375" style="21" customWidth="1"/>
    <col min="11" max="249" width="9.125" style="21" customWidth="1"/>
    <col min="250" max="16384" width="9.125" style="22" customWidth="1"/>
  </cols>
  <sheetData>
    <row r="1" spans="1:249" s="5" customFormat="1" ht="18.75">
      <c r="A1" s="1">
        <v>1</v>
      </c>
      <c r="B1" s="2">
        <v>2</v>
      </c>
      <c r="C1" s="1">
        <v>3</v>
      </c>
      <c r="D1" s="2">
        <v>4</v>
      </c>
      <c r="E1" s="1">
        <v>5</v>
      </c>
      <c r="F1" s="1">
        <v>6</v>
      </c>
      <c r="G1" s="1">
        <v>7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s="8" customFormat="1" ht="30.75" customHeight="1">
      <c r="A2" s="128" t="s">
        <v>64</v>
      </c>
      <c r="B2" s="129"/>
      <c r="C2" s="129"/>
      <c r="D2" s="129"/>
      <c r="E2" s="129"/>
      <c r="F2" s="129"/>
      <c r="G2" s="130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s="10" customFormat="1" ht="28.5" customHeight="1">
      <c r="A3" s="131" t="s">
        <v>0</v>
      </c>
      <c r="B3" s="132"/>
      <c r="C3" s="132"/>
      <c r="D3" s="132"/>
      <c r="E3" s="132"/>
      <c r="F3" s="132"/>
      <c r="G3" s="133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5" customFormat="1" ht="22.5">
      <c r="A4" s="11" t="s">
        <v>65</v>
      </c>
      <c r="B4" s="12" t="s">
        <v>66</v>
      </c>
      <c r="C4" s="13">
        <f>C5</f>
        <v>3310500</v>
      </c>
      <c r="D4" s="13">
        <f>D5</f>
        <v>2711400</v>
      </c>
      <c r="E4" s="13">
        <f>E5</f>
        <v>2150552.93</v>
      </c>
      <c r="F4" s="68">
        <f>SUM(E4/C4*100)</f>
        <v>64.96157468660324</v>
      </c>
      <c r="G4" s="68">
        <f>SUM(E4/D4*100)</f>
        <v>79.31522202552188</v>
      </c>
      <c r="H4" s="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s="15" customFormat="1" ht="40.5">
      <c r="A5" s="16" t="s">
        <v>67</v>
      </c>
      <c r="B5" s="17" t="s">
        <v>68</v>
      </c>
      <c r="C5" s="18">
        <v>3310500</v>
      </c>
      <c r="D5" s="18">
        <v>2711400</v>
      </c>
      <c r="E5" s="18">
        <v>2150552.93</v>
      </c>
      <c r="F5" s="69">
        <f aca="true" t="shared" si="0" ref="F5:F68">SUM(E5/C5*100)</f>
        <v>64.96157468660324</v>
      </c>
      <c r="G5" s="69">
        <f aca="true" t="shared" si="1" ref="G5:G68">SUM(E5/D5*100)</f>
        <v>79.31522202552188</v>
      </c>
      <c r="H5" s="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15" customFormat="1" ht="22.5">
      <c r="A6" s="11" t="s">
        <v>69</v>
      </c>
      <c r="B6" s="12" t="s">
        <v>70</v>
      </c>
      <c r="C6" s="13">
        <f>SUM(C7:C15)</f>
        <v>97377813</v>
      </c>
      <c r="D6" s="13">
        <f>SUM(D7:D15)</f>
        <v>70062486</v>
      </c>
      <c r="E6" s="13">
        <f>SUM(E7:E15)</f>
        <v>69259527.53000002</v>
      </c>
      <c r="F6" s="68">
        <f t="shared" si="0"/>
        <v>71.12454613249531</v>
      </c>
      <c r="G6" s="68">
        <f t="shared" si="1"/>
        <v>98.85393951051068</v>
      </c>
      <c r="H6" s="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15" customFormat="1" ht="40.5">
      <c r="A7" s="16" t="s">
        <v>71</v>
      </c>
      <c r="B7" s="17" t="s">
        <v>72</v>
      </c>
      <c r="C7" s="18">
        <v>92181721</v>
      </c>
      <c r="D7" s="18">
        <v>65944329</v>
      </c>
      <c r="E7" s="18">
        <v>65575251.89</v>
      </c>
      <c r="F7" s="69">
        <f t="shared" si="0"/>
        <v>71.13693602010316</v>
      </c>
      <c r="G7" s="69">
        <f t="shared" si="1"/>
        <v>99.44032016763717</v>
      </c>
      <c r="H7" s="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s="15" customFormat="1" ht="40.5">
      <c r="A8" s="16" t="s">
        <v>73</v>
      </c>
      <c r="B8" s="17" t="s">
        <v>74</v>
      </c>
      <c r="C8" s="18">
        <v>1449900</v>
      </c>
      <c r="D8" s="18">
        <v>1060667</v>
      </c>
      <c r="E8" s="18">
        <v>957936.45</v>
      </c>
      <c r="F8" s="69">
        <f t="shared" si="0"/>
        <v>66.06913925098283</v>
      </c>
      <c r="G8" s="69">
        <f t="shared" si="1"/>
        <v>90.3145332135345</v>
      </c>
      <c r="H8" s="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</row>
    <row r="9" spans="1:249" s="15" customFormat="1" ht="23.25">
      <c r="A9" s="16" t="s">
        <v>75</v>
      </c>
      <c r="B9" s="17" t="s">
        <v>76</v>
      </c>
      <c r="C9" s="18">
        <v>1083960</v>
      </c>
      <c r="D9" s="18">
        <v>875402</v>
      </c>
      <c r="E9" s="18">
        <v>862099.34</v>
      </c>
      <c r="F9" s="69">
        <f t="shared" si="0"/>
        <v>79.53239418428724</v>
      </c>
      <c r="G9" s="69">
        <f t="shared" si="1"/>
        <v>98.48039415034464</v>
      </c>
      <c r="H9" s="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</row>
    <row r="10" spans="1:249" s="15" customFormat="1" ht="23.25">
      <c r="A10" s="16" t="s">
        <v>77</v>
      </c>
      <c r="B10" s="17" t="s">
        <v>78</v>
      </c>
      <c r="C10" s="18">
        <v>7772</v>
      </c>
      <c r="D10" s="18">
        <v>7772</v>
      </c>
      <c r="E10" s="18">
        <v>0</v>
      </c>
      <c r="F10" s="69">
        <f t="shared" si="0"/>
        <v>0</v>
      </c>
      <c r="G10" s="69">
        <f t="shared" si="1"/>
        <v>0</v>
      </c>
      <c r="H10" s="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</row>
    <row r="11" spans="1:249" s="15" customFormat="1" ht="23.25">
      <c r="A11" s="16" t="s">
        <v>79</v>
      </c>
      <c r="B11" s="17" t="s">
        <v>80</v>
      </c>
      <c r="C11" s="18">
        <v>1123880</v>
      </c>
      <c r="D11" s="18">
        <v>885958</v>
      </c>
      <c r="E11" s="18">
        <v>858013.45</v>
      </c>
      <c r="F11" s="69">
        <f t="shared" si="0"/>
        <v>76.34386678293056</v>
      </c>
      <c r="G11" s="69">
        <f t="shared" si="1"/>
        <v>96.84583806455836</v>
      </c>
      <c r="H11" s="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</row>
    <row r="12" spans="1:249" s="15" customFormat="1" ht="23.25">
      <c r="A12" s="16" t="s">
        <v>81</v>
      </c>
      <c r="B12" s="17" t="s">
        <v>82</v>
      </c>
      <c r="C12" s="18">
        <v>930410</v>
      </c>
      <c r="D12" s="18">
        <v>784689</v>
      </c>
      <c r="E12" s="18">
        <v>757410.89</v>
      </c>
      <c r="F12" s="69">
        <f t="shared" si="0"/>
        <v>81.40614245332702</v>
      </c>
      <c r="G12" s="69">
        <f t="shared" si="1"/>
        <v>96.52370429558718</v>
      </c>
      <c r="H12" s="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s="15" customFormat="1" ht="23.25">
      <c r="A13" s="16" t="s">
        <v>83</v>
      </c>
      <c r="B13" s="17" t="s">
        <v>84</v>
      </c>
      <c r="C13" s="18">
        <v>337230</v>
      </c>
      <c r="D13" s="18">
        <v>284294</v>
      </c>
      <c r="E13" s="18">
        <v>145934</v>
      </c>
      <c r="F13" s="69">
        <f t="shared" si="0"/>
        <v>43.27432316223349</v>
      </c>
      <c r="G13" s="69">
        <f t="shared" si="1"/>
        <v>51.33207172856269</v>
      </c>
      <c r="H13" s="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s="15" customFormat="1" ht="23.25">
      <c r="A14" s="16" t="s">
        <v>85</v>
      </c>
      <c r="B14" s="17" t="s">
        <v>86</v>
      </c>
      <c r="C14" s="18">
        <v>228540</v>
      </c>
      <c r="D14" s="18">
        <v>195845</v>
      </c>
      <c r="E14" s="18">
        <v>79351.51</v>
      </c>
      <c r="F14" s="69">
        <f t="shared" si="0"/>
        <v>34.72105977071847</v>
      </c>
      <c r="G14" s="69">
        <f t="shared" si="1"/>
        <v>40.517506191120525</v>
      </c>
      <c r="H14" s="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s="15" customFormat="1" ht="23.25">
      <c r="A15" s="16" t="s">
        <v>87</v>
      </c>
      <c r="B15" s="17" t="s">
        <v>88</v>
      </c>
      <c r="C15" s="18">
        <v>34400</v>
      </c>
      <c r="D15" s="18">
        <v>23530</v>
      </c>
      <c r="E15" s="18">
        <v>23530</v>
      </c>
      <c r="F15" s="69">
        <f t="shared" si="0"/>
        <v>68.40116279069768</v>
      </c>
      <c r="G15" s="69">
        <f t="shared" si="1"/>
        <v>100</v>
      </c>
      <c r="H15" s="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  <row r="16" spans="1:249" s="15" customFormat="1" ht="22.5">
      <c r="A16" s="11" t="s">
        <v>89</v>
      </c>
      <c r="B16" s="12" t="s">
        <v>90</v>
      </c>
      <c r="C16" s="13">
        <f>SUM(C17:C20)</f>
        <v>65503527.56</v>
      </c>
      <c r="D16" s="13">
        <f>SUM(D17:D20)</f>
        <v>51323928.56</v>
      </c>
      <c r="E16" s="13">
        <f>SUM(E17:E20)</f>
        <v>50399393.42000001</v>
      </c>
      <c r="F16" s="68">
        <f t="shared" si="0"/>
        <v>76.94149505739995</v>
      </c>
      <c r="G16" s="68">
        <f t="shared" si="1"/>
        <v>98.19862749025697</v>
      </c>
      <c r="H16" s="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</row>
    <row r="17" spans="1:249" s="15" customFormat="1" ht="23.25">
      <c r="A17" s="16" t="s">
        <v>91</v>
      </c>
      <c r="B17" s="17" t="s">
        <v>92</v>
      </c>
      <c r="C17" s="18">
        <v>44116890.84</v>
      </c>
      <c r="D17" s="18">
        <v>34590954.84</v>
      </c>
      <c r="E17" s="18">
        <v>34399289.09</v>
      </c>
      <c r="F17" s="69">
        <f t="shared" si="0"/>
        <v>77.97305847040965</v>
      </c>
      <c r="G17" s="69">
        <f t="shared" si="1"/>
        <v>99.4459078944581</v>
      </c>
      <c r="H17" s="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</row>
    <row r="18" spans="1:249" s="15" customFormat="1" ht="23.25">
      <c r="A18" s="16" t="s">
        <v>93</v>
      </c>
      <c r="B18" s="17" t="s">
        <v>94</v>
      </c>
      <c r="C18" s="18">
        <v>18931111.5</v>
      </c>
      <c r="D18" s="18">
        <v>14839953.5</v>
      </c>
      <c r="E18" s="18">
        <v>14539934.57</v>
      </c>
      <c r="F18" s="69">
        <f t="shared" si="0"/>
        <v>76.8044420952251</v>
      </c>
      <c r="G18" s="69">
        <f t="shared" si="1"/>
        <v>97.97830276220205</v>
      </c>
      <c r="H18" s="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</row>
    <row r="19" spans="1:249" s="15" customFormat="1" ht="23.25">
      <c r="A19" s="16" t="s">
        <v>95</v>
      </c>
      <c r="B19" s="17" t="s">
        <v>96</v>
      </c>
      <c r="C19" s="18">
        <v>1415525.22</v>
      </c>
      <c r="D19" s="18">
        <v>1212025.22</v>
      </c>
      <c r="E19" s="18">
        <v>887420.27</v>
      </c>
      <c r="F19" s="69">
        <f t="shared" si="0"/>
        <v>62.69194341871211</v>
      </c>
      <c r="G19" s="69">
        <f t="shared" si="1"/>
        <v>73.21797066235966</v>
      </c>
      <c r="H19" s="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</row>
    <row r="20" spans="1:249" s="15" customFormat="1" ht="23.25">
      <c r="A20" s="16" t="s">
        <v>97</v>
      </c>
      <c r="B20" s="17" t="s">
        <v>98</v>
      </c>
      <c r="C20" s="18">
        <v>1040000</v>
      </c>
      <c r="D20" s="18">
        <v>680995</v>
      </c>
      <c r="E20" s="18">
        <v>572749.49</v>
      </c>
      <c r="F20" s="69">
        <f t="shared" si="0"/>
        <v>55.072066346153846</v>
      </c>
      <c r="G20" s="69">
        <f t="shared" si="1"/>
        <v>84.10480106315025</v>
      </c>
      <c r="H20" s="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</row>
    <row r="21" spans="1:249" s="15" customFormat="1" ht="22.5">
      <c r="A21" s="11" t="s">
        <v>99</v>
      </c>
      <c r="B21" s="12" t="s">
        <v>100</v>
      </c>
      <c r="C21" s="13">
        <f>SUM(C22:C55)</f>
        <v>183010816.28</v>
      </c>
      <c r="D21" s="13">
        <f>SUM(D22:D55)</f>
        <v>164345722.24000004</v>
      </c>
      <c r="E21" s="13">
        <f>SUM(E22:E55)</f>
        <v>162372606.13</v>
      </c>
      <c r="F21" s="68">
        <f t="shared" si="0"/>
        <v>88.72295606920616</v>
      </c>
      <c r="G21" s="68">
        <f t="shared" si="1"/>
        <v>98.79941133659771</v>
      </c>
      <c r="H21" s="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49" s="15" customFormat="1" ht="51.75" customHeight="1">
      <c r="A22" s="16" t="s">
        <v>101</v>
      </c>
      <c r="B22" s="17" t="s">
        <v>102</v>
      </c>
      <c r="C22" s="18">
        <v>8704200.46</v>
      </c>
      <c r="D22" s="18">
        <v>7686327.12</v>
      </c>
      <c r="E22" s="18">
        <f>D22</f>
        <v>7686327.12</v>
      </c>
      <c r="F22" s="69">
        <f t="shared" si="0"/>
        <v>88.30595245734953</v>
      </c>
      <c r="G22" s="69">
        <f t="shared" si="1"/>
        <v>100</v>
      </c>
      <c r="H22" s="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</row>
    <row r="23" spans="1:249" s="19" customFormat="1" ht="60.75">
      <c r="A23" s="16" t="s">
        <v>103</v>
      </c>
      <c r="B23" s="17" t="s">
        <v>104</v>
      </c>
      <c r="C23" s="18">
        <v>800000</v>
      </c>
      <c r="D23" s="18">
        <v>736870.14</v>
      </c>
      <c r="E23" s="18">
        <f aca="true" t="shared" si="2" ref="E23:E33">D23</f>
        <v>736870.14</v>
      </c>
      <c r="F23" s="69">
        <f t="shared" si="0"/>
        <v>92.1087675</v>
      </c>
      <c r="G23" s="69">
        <f t="shared" si="1"/>
        <v>100</v>
      </c>
      <c r="H23" s="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49" s="19" customFormat="1" ht="60.75">
      <c r="A24" s="16" t="s">
        <v>105</v>
      </c>
      <c r="B24" s="17" t="s">
        <v>106</v>
      </c>
      <c r="C24" s="18">
        <v>1200000</v>
      </c>
      <c r="D24" s="18">
        <v>806807.04</v>
      </c>
      <c r="E24" s="18">
        <f t="shared" si="2"/>
        <v>806807.04</v>
      </c>
      <c r="F24" s="69">
        <f t="shared" si="0"/>
        <v>67.23392</v>
      </c>
      <c r="G24" s="69">
        <f t="shared" si="1"/>
        <v>100</v>
      </c>
      <c r="H24" s="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49" s="15" customFormat="1" ht="60.75">
      <c r="A25" s="16" t="s">
        <v>107</v>
      </c>
      <c r="B25" s="17" t="s">
        <v>108</v>
      </c>
      <c r="C25" s="18">
        <v>2250000</v>
      </c>
      <c r="D25" s="18">
        <v>1738299.16</v>
      </c>
      <c r="E25" s="18">
        <f t="shared" si="2"/>
        <v>1738299.16</v>
      </c>
      <c r="F25" s="69">
        <f t="shared" si="0"/>
        <v>77.25774044444445</v>
      </c>
      <c r="G25" s="69">
        <f t="shared" si="1"/>
        <v>100</v>
      </c>
      <c r="H25" s="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s="15" customFormat="1" ht="23.25">
      <c r="A26" s="16" t="s">
        <v>109</v>
      </c>
      <c r="B26" s="17" t="s">
        <v>110</v>
      </c>
      <c r="C26" s="18">
        <v>445000</v>
      </c>
      <c r="D26" s="18">
        <v>356514.88</v>
      </c>
      <c r="E26" s="18">
        <f t="shared" si="2"/>
        <v>356514.88</v>
      </c>
      <c r="F26" s="69">
        <f t="shared" si="0"/>
        <v>80.11570337078652</v>
      </c>
      <c r="G26" s="69">
        <f t="shared" si="1"/>
        <v>100</v>
      </c>
      <c r="H26" s="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249" s="15" customFormat="1" ht="23.25">
      <c r="A27" s="16" t="s">
        <v>111</v>
      </c>
      <c r="B27" s="17" t="s">
        <v>112</v>
      </c>
      <c r="C27" s="18">
        <v>94610099.54</v>
      </c>
      <c r="D27" s="18">
        <v>94610099.54</v>
      </c>
      <c r="E27" s="18">
        <v>94610099.54</v>
      </c>
      <c r="F27" s="69">
        <f t="shared" si="0"/>
        <v>100</v>
      </c>
      <c r="G27" s="69">
        <f t="shared" si="1"/>
        <v>100</v>
      </c>
      <c r="H27" s="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s="15" customFormat="1" ht="60.75">
      <c r="A28" s="16" t="s">
        <v>113</v>
      </c>
      <c r="B28" s="17" t="s">
        <v>114</v>
      </c>
      <c r="C28" s="18">
        <v>303000</v>
      </c>
      <c r="D28" s="18">
        <v>176042.43</v>
      </c>
      <c r="E28" s="18">
        <f t="shared" si="2"/>
        <v>176042.43</v>
      </c>
      <c r="F28" s="69">
        <f t="shared" si="0"/>
        <v>58.09981188118811</v>
      </c>
      <c r="G28" s="69">
        <f t="shared" si="1"/>
        <v>100</v>
      </c>
      <c r="H28" s="2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s="15" customFormat="1" ht="60.75">
      <c r="A29" s="16" t="s">
        <v>115</v>
      </c>
      <c r="B29" s="17" t="s">
        <v>116</v>
      </c>
      <c r="C29" s="18">
        <v>4100</v>
      </c>
      <c r="D29" s="18">
        <v>2113.46</v>
      </c>
      <c r="E29" s="18">
        <f t="shared" si="2"/>
        <v>2113.46</v>
      </c>
      <c r="F29" s="69">
        <f t="shared" si="0"/>
        <v>51.54780487804879</v>
      </c>
      <c r="G29" s="69">
        <f t="shared" si="1"/>
        <v>100</v>
      </c>
      <c r="H29" s="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s="15" customFormat="1" ht="60.75">
      <c r="A30" s="16" t="s">
        <v>117</v>
      </c>
      <c r="B30" s="17" t="s">
        <v>118</v>
      </c>
      <c r="C30" s="18">
        <v>191750</v>
      </c>
      <c r="D30" s="18">
        <v>42612.74</v>
      </c>
      <c r="E30" s="18">
        <f t="shared" si="2"/>
        <v>42612.74</v>
      </c>
      <c r="F30" s="69">
        <f t="shared" si="0"/>
        <v>22.223071707953064</v>
      </c>
      <c r="G30" s="69">
        <f t="shared" si="1"/>
        <v>100</v>
      </c>
      <c r="H30" s="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</row>
    <row r="31" spans="1:249" s="15" customFormat="1" ht="60.75">
      <c r="A31" s="16" t="s">
        <v>119</v>
      </c>
      <c r="B31" s="17" t="s">
        <v>108</v>
      </c>
      <c r="C31" s="18">
        <v>79800</v>
      </c>
      <c r="D31" s="18">
        <v>37327.36</v>
      </c>
      <c r="E31" s="18">
        <f t="shared" si="2"/>
        <v>37327.36</v>
      </c>
      <c r="F31" s="69">
        <f t="shared" si="0"/>
        <v>46.77614035087719</v>
      </c>
      <c r="G31" s="69">
        <f t="shared" si="1"/>
        <v>100</v>
      </c>
      <c r="H31" s="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</row>
    <row r="32" spans="1:249" s="15" customFormat="1" ht="23.25">
      <c r="A32" s="16" t="s">
        <v>120</v>
      </c>
      <c r="B32" s="17" t="s">
        <v>121</v>
      </c>
      <c r="C32" s="18">
        <v>67500</v>
      </c>
      <c r="D32" s="18">
        <v>32096.25</v>
      </c>
      <c r="E32" s="18">
        <f t="shared" si="2"/>
        <v>32096.25</v>
      </c>
      <c r="F32" s="69">
        <f t="shared" si="0"/>
        <v>47.55</v>
      </c>
      <c r="G32" s="69">
        <f t="shared" si="1"/>
        <v>100</v>
      </c>
      <c r="H32" s="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</row>
    <row r="33" spans="1:249" s="15" customFormat="1" ht="40.5">
      <c r="A33" s="16" t="s">
        <v>122</v>
      </c>
      <c r="B33" s="17" t="s">
        <v>123</v>
      </c>
      <c r="C33" s="18">
        <v>4177650</v>
      </c>
      <c r="D33" s="18">
        <v>3525427.76</v>
      </c>
      <c r="E33" s="18">
        <f t="shared" si="2"/>
        <v>3525427.76</v>
      </c>
      <c r="F33" s="69">
        <f t="shared" si="0"/>
        <v>84.3878199466207</v>
      </c>
      <c r="G33" s="69">
        <f t="shared" si="1"/>
        <v>100</v>
      </c>
      <c r="H33" s="3">
        <v>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</row>
    <row r="34" spans="1:249" s="15" customFormat="1" ht="23.25">
      <c r="A34" s="16" t="s">
        <v>124</v>
      </c>
      <c r="B34" s="17" t="s">
        <v>125</v>
      </c>
      <c r="C34" s="18">
        <v>485000</v>
      </c>
      <c r="D34" s="18">
        <v>340689.17</v>
      </c>
      <c r="E34" s="18">
        <v>294782.35</v>
      </c>
      <c r="F34" s="69">
        <f t="shared" si="0"/>
        <v>60.77986597938144</v>
      </c>
      <c r="G34" s="69">
        <f t="shared" si="1"/>
        <v>86.52530692419721</v>
      </c>
      <c r="H34" s="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</row>
    <row r="35" spans="1:249" s="15" customFormat="1" ht="23.25">
      <c r="A35" s="16" t="s">
        <v>126</v>
      </c>
      <c r="B35" s="17" t="s">
        <v>127</v>
      </c>
      <c r="C35" s="18">
        <v>156000</v>
      </c>
      <c r="D35" s="18">
        <v>61114.24</v>
      </c>
      <c r="E35" s="18">
        <v>34814.24</v>
      </c>
      <c r="F35" s="69">
        <f t="shared" si="0"/>
        <v>22.316820512820513</v>
      </c>
      <c r="G35" s="69">
        <f t="shared" si="1"/>
        <v>56.965839712643074</v>
      </c>
      <c r="H35" s="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</row>
    <row r="36" spans="1:249" s="15" customFormat="1" ht="23.25">
      <c r="A36" s="16" t="s">
        <v>128</v>
      </c>
      <c r="B36" s="17" t="s">
        <v>129</v>
      </c>
      <c r="C36" s="18">
        <v>22921000</v>
      </c>
      <c r="D36" s="18">
        <v>18582155.2</v>
      </c>
      <c r="E36" s="18">
        <v>18578137.12</v>
      </c>
      <c r="F36" s="69">
        <f t="shared" si="0"/>
        <v>81.05290833733258</v>
      </c>
      <c r="G36" s="69">
        <f t="shared" si="1"/>
        <v>99.97837667398237</v>
      </c>
      <c r="H36" s="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</row>
    <row r="37" spans="1:249" s="15" customFormat="1" ht="23.25">
      <c r="A37" s="16" t="s">
        <v>130</v>
      </c>
      <c r="B37" s="17" t="s">
        <v>131</v>
      </c>
      <c r="C37" s="18">
        <v>3630000</v>
      </c>
      <c r="D37" s="18">
        <v>2645221.77</v>
      </c>
      <c r="E37" s="18">
        <v>2566497.41</v>
      </c>
      <c r="F37" s="69">
        <f t="shared" si="0"/>
        <v>70.70240798898072</v>
      </c>
      <c r="G37" s="69">
        <f t="shared" si="1"/>
        <v>97.02390321700702</v>
      </c>
      <c r="H37" s="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</row>
    <row r="38" spans="1:249" s="15" customFormat="1" ht="23.25">
      <c r="A38" s="16" t="s">
        <v>132</v>
      </c>
      <c r="B38" s="17" t="s">
        <v>133</v>
      </c>
      <c r="C38" s="18">
        <v>10200000</v>
      </c>
      <c r="D38" s="18">
        <v>6795143.63</v>
      </c>
      <c r="E38" s="18">
        <v>6493188.35</v>
      </c>
      <c r="F38" s="69">
        <f t="shared" si="0"/>
        <v>63.65870931372548</v>
      </c>
      <c r="G38" s="69">
        <f t="shared" si="1"/>
        <v>95.5563076155316</v>
      </c>
      <c r="H38" s="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</row>
    <row r="39" spans="1:249" s="15" customFormat="1" ht="23.25">
      <c r="A39" s="16" t="s">
        <v>134</v>
      </c>
      <c r="B39" s="17" t="s">
        <v>135</v>
      </c>
      <c r="C39" s="18">
        <v>360000</v>
      </c>
      <c r="D39" s="18">
        <v>197747.08</v>
      </c>
      <c r="E39" s="18">
        <v>128665.7</v>
      </c>
      <c r="F39" s="69">
        <f t="shared" si="0"/>
        <v>35.740472222222216</v>
      </c>
      <c r="G39" s="69">
        <f t="shared" si="1"/>
        <v>65.0657900991509</v>
      </c>
      <c r="H39" s="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</row>
    <row r="40" spans="1:249" s="15" customFormat="1" ht="23.25">
      <c r="A40" s="16" t="s">
        <v>136</v>
      </c>
      <c r="B40" s="17" t="s">
        <v>137</v>
      </c>
      <c r="C40" s="18">
        <v>73000</v>
      </c>
      <c r="D40" s="18">
        <v>38059.96</v>
      </c>
      <c r="E40" s="18">
        <v>31201.46</v>
      </c>
      <c r="F40" s="69">
        <f t="shared" si="0"/>
        <v>42.741726027397256</v>
      </c>
      <c r="G40" s="69">
        <f t="shared" si="1"/>
        <v>81.97974984734614</v>
      </c>
      <c r="H40" s="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</row>
    <row r="41" spans="1:249" s="15" customFormat="1" ht="23.25">
      <c r="A41" s="16" t="s">
        <v>138</v>
      </c>
      <c r="B41" s="17" t="s">
        <v>139</v>
      </c>
      <c r="C41" s="18">
        <v>12068000</v>
      </c>
      <c r="D41" s="18">
        <v>9434453.2</v>
      </c>
      <c r="E41" s="18">
        <v>9051141.21</v>
      </c>
      <c r="F41" s="69">
        <f t="shared" si="0"/>
        <v>75.00117011932383</v>
      </c>
      <c r="G41" s="69">
        <f t="shared" si="1"/>
        <v>95.93710433584006</v>
      </c>
      <c r="H41" s="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</row>
    <row r="42" spans="1:249" s="15" customFormat="1" ht="23.25">
      <c r="A42" s="16" t="s">
        <v>140</v>
      </c>
      <c r="B42" s="17" t="s">
        <v>141</v>
      </c>
      <c r="C42" s="18">
        <v>11100000</v>
      </c>
      <c r="D42" s="18">
        <v>8336870.39</v>
      </c>
      <c r="E42" s="18">
        <v>8336798.51</v>
      </c>
      <c r="F42" s="69">
        <f t="shared" si="0"/>
        <v>75.10629288288288</v>
      </c>
      <c r="G42" s="69">
        <f t="shared" si="1"/>
        <v>99.99913780595551</v>
      </c>
      <c r="H42" s="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</row>
    <row r="43" spans="1:249" s="15" customFormat="1" ht="23.25">
      <c r="A43" s="16" t="s">
        <v>142</v>
      </c>
      <c r="B43" s="17" t="s">
        <v>143</v>
      </c>
      <c r="C43" s="18">
        <v>422800</v>
      </c>
      <c r="D43" s="18">
        <v>317202</v>
      </c>
      <c r="E43" s="18">
        <v>272332.25</v>
      </c>
      <c r="F43" s="69">
        <f t="shared" si="0"/>
        <v>64.41160122989594</v>
      </c>
      <c r="G43" s="69">
        <f t="shared" si="1"/>
        <v>85.85451857176184</v>
      </c>
      <c r="H43" s="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</row>
    <row r="44" spans="1:249" s="15" customFormat="1" ht="23.25">
      <c r="A44" s="16" t="s">
        <v>144</v>
      </c>
      <c r="B44" s="17" t="s">
        <v>145</v>
      </c>
      <c r="C44" s="18">
        <v>2225000</v>
      </c>
      <c r="D44" s="18">
        <v>1897745.36</v>
      </c>
      <c r="E44" s="18">
        <v>1897745.36</v>
      </c>
      <c r="F44" s="69">
        <f t="shared" si="0"/>
        <v>85.29192629213483</v>
      </c>
      <c r="G44" s="69">
        <f t="shared" si="1"/>
        <v>100</v>
      </c>
      <c r="H44" s="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</row>
    <row r="45" spans="1:249" s="15" customFormat="1" ht="23.25">
      <c r="A45" s="16" t="s">
        <v>146</v>
      </c>
      <c r="B45" s="17" t="s">
        <v>147</v>
      </c>
      <c r="C45" s="18">
        <v>40000</v>
      </c>
      <c r="D45" s="18">
        <v>22220</v>
      </c>
      <c r="E45" s="18">
        <v>0</v>
      </c>
      <c r="F45" s="69">
        <f t="shared" si="0"/>
        <v>0</v>
      </c>
      <c r="G45" s="69">
        <f t="shared" si="1"/>
        <v>0</v>
      </c>
      <c r="H45" s="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</row>
    <row r="46" spans="1:249" s="15" customFormat="1" ht="40.5">
      <c r="A46" s="16" t="s">
        <v>148</v>
      </c>
      <c r="B46" s="17" t="s">
        <v>149</v>
      </c>
      <c r="C46" s="18">
        <v>4986016.28</v>
      </c>
      <c r="D46" s="18">
        <v>4696671.11</v>
      </c>
      <c r="E46" s="18">
        <v>3963689.5</v>
      </c>
      <c r="F46" s="69">
        <f t="shared" si="0"/>
        <v>79.49612029746521</v>
      </c>
      <c r="G46" s="69">
        <f t="shared" si="1"/>
        <v>84.39359297611111</v>
      </c>
      <c r="H46" s="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</row>
    <row r="47" spans="1:249" s="15" customFormat="1" ht="23.25">
      <c r="A47" s="16" t="s">
        <v>150</v>
      </c>
      <c r="B47" s="17" t="s">
        <v>151</v>
      </c>
      <c r="C47" s="18">
        <v>49000</v>
      </c>
      <c r="D47" s="18">
        <v>31743</v>
      </c>
      <c r="E47" s="18">
        <v>13743</v>
      </c>
      <c r="F47" s="69">
        <f t="shared" si="0"/>
        <v>28.046938775510206</v>
      </c>
      <c r="G47" s="69">
        <f t="shared" si="1"/>
        <v>43.29458463283243</v>
      </c>
      <c r="H47" s="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</row>
    <row r="48" spans="1:249" s="15" customFormat="1" ht="23.25">
      <c r="A48" s="16" t="s">
        <v>152</v>
      </c>
      <c r="B48" s="17" t="s">
        <v>153</v>
      </c>
      <c r="C48" s="18">
        <v>588600</v>
      </c>
      <c r="D48" s="18">
        <v>470830</v>
      </c>
      <c r="E48" s="18">
        <v>403870.39</v>
      </c>
      <c r="F48" s="69">
        <f t="shared" si="0"/>
        <v>68.61542473666327</v>
      </c>
      <c r="G48" s="69">
        <f t="shared" si="1"/>
        <v>85.77838922753436</v>
      </c>
      <c r="H48" s="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</row>
    <row r="49" spans="1:249" s="15" customFormat="1" ht="23.25">
      <c r="A49" s="16" t="s">
        <v>154</v>
      </c>
      <c r="B49" s="17" t="s">
        <v>155</v>
      </c>
      <c r="C49" s="18">
        <v>2200</v>
      </c>
      <c r="D49" s="18">
        <v>700</v>
      </c>
      <c r="E49" s="18">
        <v>0</v>
      </c>
      <c r="F49" s="69">
        <f t="shared" si="0"/>
        <v>0</v>
      </c>
      <c r="G49" s="69">
        <f t="shared" si="1"/>
        <v>0</v>
      </c>
      <c r="H49" s="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</row>
    <row r="50" spans="1:249" s="15" customFormat="1" ht="23.25">
      <c r="A50" s="16" t="s">
        <v>156</v>
      </c>
      <c r="B50" s="17" t="s">
        <v>157</v>
      </c>
      <c r="C50" s="18">
        <v>1900</v>
      </c>
      <c r="D50" s="18">
        <v>1900</v>
      </c>
      <c r="E50" s="18">
        <v>0</v>
      </c>
      <c r="F50" s="69">
        <f t="shared" si="0"/>
        <v>0</v>
      </c>
      <c r="G50" s="69">
        <f t="shared" si="1"/>
        <v>0</v>
      </c>
      <c r="H50" s="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</row>
    <row r="51" spans="1:249" s="15" customFormat="1" ht="23.25">
      <c r="A51" s="16" t="s">
        <v>158</v>
      </c>
      <c r="B51" s="17" t="s">
        <v>159</v>
      </c>
      <c r="C51" s="18">
        <v>5500</v>
      </c>
      <c r="D51" s="18">
        <v>2130</v>
      </c>
      <c r="E51" s="18">
        <v>785</v>
      </c>
      <c r="F51" s="69">
        <f t="shared" si="0"/>
        <v>14.272727272727273</v>
      </c>
      <c r="G51" s="69">
        <f t="shared" si="1"/>
        <v>36.85446009389671</v>
      </c>
      <c r="H51" s="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</row>
    <row r="52" spans="1:249" s="15" customFormat="1" ht="23.25">
      <c r="A52" s="16" t="s">
        <v>160</v>
      </c>
      <c r="B52" s="17" t="s">
        <v>161</v>
      </c>
      <c r="C52" s="18">
        <v>5700</v>
      </c>
      <c r="D52" s="18">
        <v>4670</v>
      </c>
      <c r="E52" s="18">
        <v>590</v>
      </c>
      <c r="F52" s="69">
        <f t="shared" si="0"/>
        <v>10.350877192982457</v>
      </c>
      <c r="G52" s="69">
        <f t="shared" si="1"/>
        <v>12.633832976445397</v>
      </c>
      <c r="H52" s="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</row>
    <row r="53" spans="1:249" s="15" customFormat="1" ht="40.5">
      <c r="A53" s="16" t="s">
        <v>162</v>
      </c>
      <c r="B53" s="17" t="s">
        <v>163</v>
      </c>
      <c r="C53" s="18">
        <v>346000</v>
      </c>
      <c r="D53" s="18">
        <v>254281</v>
      </c>
      <c r="E53" s="18">
        <v>247390.33</v>
      </c>
      <c r="F53" s="69">
        <f t="shared" si="0"/>
        <v>71.50009537572254</v>
      </c>
      <c r="G53" s="69">
        <f t="shared" si="1"/>
        <v>97.29013571599923</v>
      </c>
      <c r="H53" s="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</row>
    <row r="54" spans="1:249" s="15" customFormat="1" ht="23.25">
      <c r="A54" s="16" t="s">
        <v>164</v>
      </c>
      <c r="B54" s="17" t="s">
        <v>165</v>
      </c>
      <c r="C54" s="18">
        <v>200000</v>
      </c>
      <c r="D54" s="18">
        <v>151637.25</v>
      </c>
      <c r="E54" s="18">
        <v>143737.19</v>
      </c>
      <c r="F54" s="69">
        <f t="shared" si="0"/>
        <v>71.868595</v>
      </c>
      <c r="G54" s="69">
        <f t="shared" si="1"/>
        <v>94.79015875057085</v>
      </c>
      <c r="H54" s="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</row>
    <row r="55" spans="1:249" s="15" customFormat="1" ht="23.25">
      <c r="A55" s="16" t="s">
        <v>166</v>
      </c>
      <c r="B55" s="17" t="s">
        <v>167</v>
      </c>
      <c r="C55" s="18">
        <v>312000</v>
      </c>
      <c r="D55" s="18">
        <v>312000</v>
      </c>
      <c r="E55" s="18">
        <v>162958.88</v>
      </c>
      <c r="F55" s="69">
        <f t="shared" si="0"/>
        <v>52.23041025641025</v>
      </c>
      <c r="G55" s="69">
        <f t="shared" si="1"/>
        <v>52.23041025641025</v>
      </c>
      <c r="H55" s="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</row>
    <row r="56" spans="1:7" ht="22.5">
      <c r="A56" s="11" t="s">
        <v>168</v>
      </c>
      <c r="B56" s="12" t="s">
        <v>169</v>
      </c>
      <c r="C56" s="13">
        <f>SUM(C57:C62)</f>
        <v>5716187</v>
      </c>
      <c r="D56" s="13">
        <f>SUM(D57:D62)</f>
        <v>4401118</v>
      </c>
      <c r="E56" s="13">
        <f>SUM(E57:E62)</f>
        <v>4356826.61</v>
      </c>
      <c r="F56" s="68">
        <f t="shared" si="0"/>
        <v>76.21910567306493</v>
      </c>
      <c r="G56" s="68">
        <f t="shared" si="1"/>
        <v>98.9936332086529</v>
      </c>
    </row>
    <row r="57" spans="1:7" ht="23.25">
      <c r="A57" s="16" t="s">
        <v>170</v>
      </c>
      <c r="B57" s="17" t="s">
        <v>171</v>
      </c>
      <c r="C57" s="18">
        <v>50000</v>
      </c>
      <c r="D57" s="18">
        <v>44092</v>
      </c>
      <c r="E57" s="18">
        <v>44091.02</v>
      </c>
      <c r="F57" s="69">
        <f t="shared" si="0"/>
        <v>88.18204</v>
      </c>
      <c r="G57" s="69">
        <f t="shared" si="1"/>
        <v>99.99777737458042</v>
      </c>
    </row>
    <row r="58" spans="1:249" s="15" customFormat="1" ht="23.25">
      <c r="A58" s="16" t="s">
        <v>172</v>
      </c>
      <c r="B58" s="17" t="s">
        <v>173</v>
      </c>
      <c r="C58" s="18">
        <v>3566075</v>
      </c>
      <c r="D58" s="18">
        <v>2576010</v>
      </c>
      <c r="E58" s="18">
        <v>2556973.56</v>
      </c>
      <c r="F58" s="69">
        <f t="shared" si="0"/>
        <v>71.7027420903935</v>
      </c>
      <c r="G58" s="69">
        <f t="shared" si="1"/>
        <v>99.2610106327227</v>
      </c>
      <c r="H58" s="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</row>
    <row r="59" spans="1:249" s="15" customFormat="1" ht="23.25">
      <c r="A59" s="16" t="s">
        <v>174</v>
      </c>
      <c r="B59" s="17" t="s">
        <v>175</v>
      </c>
      <c r="C59" s="18">
        <v>6097</v>
      </c>
      <c r="D59" s="18">
        <v>6097</v>
      </c>
      <c r="E59" s="18">
        <v>5996.75</v>
      </c>
      <c r="F59" s="69">
        <f t="shared" si="0"/>
        <v>98.35574872888306</v>
      </c>
      <c r="G59" s="69">
        <f t="shared" si="1"/>
        <v>98.35574872888306</v>
      </c>
      <c r="H59" s="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</row>
    <row r="60" spans="1:249" s="15" customFormat="1" ht="23.25">
      <c r="A60" s="16" t="s">
        <v>176</v>
      </c>
      <c r="B60" s="17" t="s">
        <v>177</v>
      </c>
      <c r="C60" s="18">
        <v>1018758</v>
      </c>
      <c r="D60" s="18">
        <v>819879</v>
      </c>
      <c r="E60" s="18">
        <v>810200.6</v>
      </c>
      <c r="F60" s="69">
        <f t="shared" si="0"/>
        <v>79.5282687350676</v>
      </c>
      <c r="G60" s="69">
        <f t="shared" si="1"/>
        <v>98.8195331262296</v>
      </c>
      <c r="H60" s="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</row>
    <row r="61" spans="1:249" s="15" customFormat="1" ht="23.25">
      <c r="A61" s="16" t="s">
        <v>178</v>
      </c>
      <c r="B61" s="17" t="s">
        <v>179</v>
      </c>
      <c r="C61" s="18">
        <v>512667</v>
      </c>
      <c r="D61" s="18">
        <v>512667</v>
      </c>
      <c r="E61" s="18">
        <v>511097.77</v>
      </c>
      <c r="F61" s="69">
        <f t="shared" si="0"/>
        <v>99.69390852151592</v>
      </c>
      <c r="G61" s="69">
        <f t="shared" si="1"/>
        <v>99.69390852151592</v>
      </c>
      <c r="H61" s="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</row>
    <row r="62" spans="1:249" s="15" customFormat="1" ht="23.25">
      <c r="A62" s="16" t="s">
        <v>180</v>
      </c>
      <c r="B62" s="17" t="s">
        <v>181</v>
      </c>
      <c r="C62" s="18">
        <v>562590</v>
      </c>
      <c r="D62" s="18">
        <v>442373</v>
      </c>
      <c r="E62" s="18">
        <v>428466.91</v>
      </c>
      <c r="F62" s="69">
        <f t="shared" si="0"/>
        <v>76.15970955758189</v>
      </c>
      <c r="G62" s="69">
        <f t="shared" si="1"/>
        <v>96.85647858255363</v>
      </c>
      <c r="H62" s="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</row>
    <row r="63" spans="1:249" s="15" customFormat="1" ht="22.5">
      <c r="A63" s="11" t="s">
        <v>182</v>
      </c>
      <c r="B63" s="12" t="s">
        <v>183</v>
      </c>
      <c r="C63" s="13">
        <f>SUM(C64:C66)</f>
        <v>1320600</v>
      </c>
      <c r="D63" s="13">
        <f>SUM(D64:D66)</f>
        <v>981380</v>
      </c>
      <c r="E63" s="13">
        <f>SUM(E64:E66)</f>
        <v>852805.47</v>
      </c>
      <c r="F63" s="68">
        <f t="shared" si="0"/>
        <v>64.57712176283508</v>
      </c>
      <c r="G63" s="68">
        <f t="shared" si="1"/>
        <v>86.89859891173654</v>
      </c>
      <c r="H63" s="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</row>
    <row r="64" spans="1:249" s="15" customFormat="1" ht="23.25">
      <c r="A64" s="16" t="s">
        <v>184</v>
      </c>
      <c r="B64" s="17" t="s">
        <v>185</v>
      </c>
      <c r="C64" s="18">
        <v>25700</v>
      </c>
      <c r="D64" s="18">
        <v>22520</v>
      </c>
      <c r="E64" s="18">
        <v>20730</v>
      </c>
      <c r="F64" s="69">
        <f t="shared" si="0"/>
        <v>80.6614785992218</v>
      </c>
      <c r="G64" s="69">
        <f t="shared" si="1"/>
        <v>92.05150976909414</v>
      </c>
      <c r="H64" s="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</row>
    <row r="65" spans="1:249" s="15" customFormat="1" ht="23.25">
      <c r="A65" s="16" t="s">
        <v>186</v>
      </c>
      <c r="B65" s="17" t="s">
        <v>187</v>
      </c>
      <c r="C65" s="18">
        <v>1099500</v>
      </c>
      <c r="D65" s="18">
        <v>811960</v>
      </c>
      <c r="E65" s="18">
        <v>703685.14</v>
      </c>
      <c r="F65" s="69">
        <f t="shared" si="0"/>
        <v>64.00046748522055</v>
      </c>
      <c r="G65" s="69">
        <f t="shared" si="1"/>
        <v>86.66500073895266</v>
      </c>
      <c r="H65" s="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</row>
    <row r="66" spans="1:249" s="15" customFormat="1" ht="23.25" customHeight="1">
      <c r="A66" s="16" t="s">
        <v>188</v>
      </c>
      <c r="B66" s="17" t="s">
        <v>189</v>
      </c>
      <c r="C66" s="18">
        <v>195400</v>
      </c>
      <c r="D66" s="18">
        <v>146900</v>
      </c>
      <c r="E66" s="18">
        <v>128390.33</v>
      </c>
      <c r="F66" s="69">
        <f t="shared" si="0"/>
        <v>65.70641248720574</v>
      </c>
      <c r="G66" s="69">
        <f t="shared" si="1"/>
        <v>87.39981620149761</v>
      </c>
      <c r="H66" s="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</row>
    <row r="67" spans="1:249" s="15" customFormat="1" ht="22.5">
      <c r="A67" s="11" t="s">
        <v>190</v>
      </c>
      <c r="B67" s="12" t="s">
        <v>191</v>
      </c>
      <c r="C67" s="13">
        <f>C68</f>
        <v>40000</v>
      </c>
      <c r="D67" s="13">
        <f>D68</f>
        <v>40000</v>
      </c>
      <c r="E67" s="13">
        <f>E68</f>
        <v>39751.03</v>
      </c>
      <c r="F67" s="68">
        <f t="shared" si="0"/>
        <v>99.377575</v>
      </c>
      <c r="G67" s="68">
        <f t="shared" si="1"/>
        <v>99.377575</v>
      </c>
      <c r="H67" s="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</row>
    <row r="68" spans="1:249" s="15" customFormat="1" ht="23.25">
      <c r="A68" s="61" t="s">
        <v>192</v>
      </c>
      <c r="B68" s="17" t="s">
        <v>193</v>
      </c>
      <c r="C68" s="18">
        <v>40000</v>
      </c>
      <c r="D68" s="18">
        <v>40000</v>
      </c>
      <c r="E68" s="18">
        <v>39751.03</v>
      </c>
      <c r="F68" s="69">
        <f t="shared" si="0"/>
        <v>99.377575</v>
      </c>
      <c r="G68" s="69">
        <f t="shared" si="1"/>
        <v>99.377575</v>
      </c>
      <c r="H68" s="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</row>
    <row r="69" spans="1:249" s="15" customFormat="1" ht="22.5">
      <c r="A69" s="62">
        <v>6300</v>
      </c>
      <c r="B69" s="72" t="s">
        <v>226</v>
      </c>
      <c r="C69" s="13">
        <f>C70</f>
        <v>25000</v>
      </c>
      <c r="D69" s="13">
        <f>D70</f>
        <v>25000</v>
      </c>
      <c r="E69" s="13">
        <f>E70</f>
        <v>0</v>
      </c>
      <c r="F69" s="68">
        <v>0</v>
      </c>
      <c r="G69" s="68">
        <f>SUM(E69/D69*100)</f>
        <v>0</v>
      </c>
      <c r="H69" s="2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</row>
    <row r="70" spans="1:249" s="15" customFormat="1" ht="23.25">
      <c r="A70" s="61">
        <v>6430</v>
      </c>
      <c r="B70" s="71" t="s">
        <v>246</v>
      </c>
      <c r="C70" s="18">
        <v>25000</v>
      </c>
      <c r="D70" s="18">
        <v>25000</v>
      </c>
      <c r="E70" s="18">
        <v>0</v>
      </c>
      <c r="F70" s="69">
        <v>0</v>
      </c>
      <c r="G70" s="69">
        <f>SUM(E70/D70*100)</f>
        <v>0</v>
      </c>
      <c r="H70" s="3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</row>
    <row r="71" spans="1:7" ht="22.5">
      <c r="A71" s="11" t="s">
        <v>194</v>
      </c>
      <c r="B71" s="12" t="s">
        <v>195</v>
      </c>
      <c r="C71" s="13">
        <v>50000</v>
      </c>
      <c r="D71" s="13">
        <f>D72</f>
        <v>50000</v>
      </c>
      <c r="E71" s="13">
        <v>0</v>
      </c>
      <c r="F71" s="68">
        <f aca="true" t="shared" si="3" ref="F71:F90">SUM(E71/C71*100)</f>
        <v>0</v>
      </c>
      <c r="G71" s="68">
        <f aca="true" t="shared" si="4" ref="G71:G115">SUM(E71/D71*100)</f>
        <v>0</v>
      </c>
    </row>
    <row r="72" spans="1:7" ht="23.25">
      <c r="A72" s="16" t="s">
        <v>196</v>
      </c>
      <c r="B72" s="17" t="s">
        <v>197</v>
      </c>
      <c r="C72" s="18">
        <v>50000</v>
      </c>
      <c r="D72" s="18">
        <v>50000</v>
      </c>
      <c r="E72" s="18">
        <v>0</v>
      </c>
      <c r="F72" s="69">
        <f t="shared" si="3"/>
        <v>0</v>
      </c>
      <c r="G72" s="69">
        <f t="shared" si="4"/>
        <v>0</v>
      </c>
    </row>
    <row r="73" spans="1:7" ht="22.5">
      <c r="A73" s="11" t="s">
        <v>198</v>
      </c>
      <c r="B73" s="12" t="s">
        <v>199</v>
      </c>
      <c r="C73" s="13">
        <v>50000</v>
      </c>
      <c r="D73" s="13">
        <v>50000</v>
      </c>
      <c r="E73" s="13">
        <v>0</v>
      </c>
      <c r="F73" s="68">
        <f t="shared" si="3"/>
        <v>0</v>
      </c>
      <c r="G73" s="68">
        <f t="shared" si="4"/>
        <v>0</v>
      </c>
    </row>
    <row r="74" spans="1:249" s="15" customFormat="1" ht="23.25">
      <c r="A74" s="16" t="s">
        <v>200</v>
      </c>
      <c r="B74" s="17" t="s">
        <v>201</v>
      </c>
      <c r="C74" s="18">
        <v>50000</v>
      </c>
      <c r="D74" s="18">
        <v>50000</v>
      </c>
      <c r="E74" s="18">
        <v>0</v>
      </c>
      <c r="F74" s="69">
        <f t="shared" si="3"/>
        <v>0</v>
      </c>
      <c r="G74" s="69">
        <f t="shared" si="4"/>
        <v>0</v>
      </c>
      <c r="H74" s="23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</row>
    <row r="75" spans="1:7" ht="22.5">
      <c r="A75" s="11" t="s">
        <v>202</v>
      </c>
      <c r="B75" s="12" t="s">
        <v>203</v>
      </c>
      <c r="C75" s="13">
        <f>SUM(C76:C77)</f>
        <v>295000</v>
      </c>
      <c r="D75" s="13">
        <f>SUM(D76:D77)</f>
        <v>295000</v>
      </c>
      <c r="E75" s="13">
        <f>SUM(E76:E77)</f>
        <v>172506.65999999997</v>
      </c>
      <c r="F75" s="68">
        <f t="shared" si="3"/>
        <v>58.47683389830508</v>
      </c>
      <c r="G75" s="68">
        <f t="shared" si="4"/>
        <v>58.47683389830508</v>
      </c>
    </row>
    <row r="76" spans="1:249" s="15" customFormat="1" ht="23.25">
      <c r="A76" s="16" t="s">
        <v>204</v>
      </c>
      <c r="B76" s="17" t="s">
        <v>205</v>
      </c>
      <c r="C76" s="18">
        <v>160000</v>
      </c>
      <c r="D76" s="18">
        <v>160000</v>
      </c>
      <c r="E76" s="18">
        <v>94650.9</v>
      </c>
      <c r="F76" s="69">
        <f t="shared" si="3"/>
        <v>59.1568125</v>
      </c>
      <c r="G76" s="69">
        <f t="shared" si="4"/>
        <v>59.1568125</v>
      </c>
      <c r="H76" s="3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</row>
    <row r="77" spans="1:249" s="15" customFormat="1" ht="23.25">
      <c r="A77" s="61">
        <v>7830</v>
      </c>
      <c r="B77" s="17" t="s">
        <v>244</v>
      </c>
      <c r="C77" s="18">
        <v>135000</v>
      </c>
      <c r="D77" s="18">
        <v>135000</v>
      </c>
      <c r="E77" s="18">
        <v>77855.76</v>
      </c>
      <c r="F77" s="69">
        <f t="shared" si="3"/>
        <v>57.67093333333333</v>
      </c>
      <c r="G77" s="69">
        <f t="shared" si="4"/>
        <v>57.67093333333333</v>
      </c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</row>
    <row r="78" spans="1:249" s="15" customFormat="1" ht="22.5">
      <c r="A78" s="11" t="s">
        <v>206</v>
      </c>
      <c r="B78" s="12" t="s">
        <v>207</v>
      </c>
      <c r="C78" s="13">
        <f>SUM(C79:C87)</f>
        <v>14973886</v>
      </c>
      <c r="D78" s="13">
        <f>SUM(D79:D87)</f>
        <v>13451020</v>
      </c>
      <c r="E78" s="13">
        <f>SUM(E79:E87)</f>
        <v>13256745.92</v>
      </c>
      <c r="F78" s="68">
        <f t="shared" si="3"/>
        <v>88.53243520085567</v>
      </c>
      <c r="G78" s="68">
        <f t="shared" si="4"/>
        <v>98.55569257944751</v>
      </c>
      <c r="H78" s="3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</row>
    <row r="79" spans="1:249" s="15" customFormat="1" ht="23.25">
      <c r="A79" s="16" t="s">
        <v>208</v>
      </c>
      <c r="B79" s="17" t="s">
        <v>209</v>
      </c>
      <c r="C79" s="18">
        <v>50000</v>
      </c>
      <c r="D79" s="18">
        <v>50000</v>
      </c>
      <c r="E79" s="18">
        <v>0</v>
      </c>
      <c r="F79" s="69">
        <f t="shared" si="3"/>
        <v>0</v>
      </c>
      <c r="G79" s="69">
        <f t="shared" si="4"/>
        <v>0</v>
      </c>
      <c r="H79" s="3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</row>
    <row r="80" spans="1:249" s="15" customFormat="1" ht="23.25">
      <c r="A80" s="16" t="s">
        <v>210</v>
      </c>
      <c r="B80" s="17" t="s">
        <v>211</v>
      </c>
      <c r="C80" s="18">
        <v>4100</v>
      </c>
      <c r="D80" s="18">
        <v>4100</v>
      </c>
      <c r="E80" s="18">
        <v>2900</v>
      </c>
      <c r="F80" s="69">
        <f t="shared" si="3"/>
        <v>70.73170731707317</v>
      </c>
      <c r="G80" s="69">
        <f t="shared" si="4"/>
        <v>70.73170731707317</v>
      </c>
      <c r="H80" s="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</row>
    <row r="81" spans="1:249" s="15" customFormat="1" ht="40.5">
      <c r="A81" s="16" t="s">
        <v>212</v>
      </c>
      <c r="B81" s="17" t="s">
        <v>213</v>
      </c>
      <c r="C81" s="18">
        <v>753100</v>
      </c>
      <c r="D81" s="18">
        <v>753100</v>
      </c>
      <c r="E81" s="18">
        <v>753100</v>
      </c>
      <c r="F81" s="69">
        <f t="shared" si="3"/>
        <v>100</v>
      </c>
      <c r="G81" s="69">
        <f t="shared" si="4"/>
        <v>100</v>
      </c>
      <c r="H81" s="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</row>
    <row r="82" spans="1:249" s="15" customFormat="1" ht="46.5" customHeight="1">
      <c r="A82" s="61">
        <v>8440</v>
      </c>
      <c r="B82" s="17" t="s">
        <v>52</v>
      </c>
      <c r="C82" s="18">
        <v>1723000</v>
      </c>
      <c r="D82" s="18">
        <v>1723000</v>
      </c>
      <c r="E82" s="18">
        <v>1723000</v>
      </c>
      <c r="F82" s="69">
        <f t="shared" si="3"/>
        <v>100</v>
      </c>
      <c r="G82" s="69">
        <f t="shared" si="4"/>
        <v>100</v>
      </c>
      <c r="H82" s="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</row>
    <row r="83" spans="1:249" s="15" customFormat="1" ht="40.5">
      <c r="A83" s="16" t="s">
        <v>214</v>
      </c>
      <c r="B83" s="17" t="s">
        <v>55</v>
      </c>
      <c r="C83" s="18">
        <v>456100</v>
      </c>
      <c r="D83" s="18">
        <v>324500</v>
      </c>
      <c r="E83" s="18">
        <v>324500</v>
      </c>
      <c r="F83" s="69">
        <f t="shared" si="3"/>
        <v>71.14667836000878</v>
      </c>
      <c r="G83" s="69">
        <f t="shared" si="4"/>
        <v>100</v>
      </c>
      <c r="H83" s="3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</row>
    <row r="84" spans="1:7" ht="23.25">
      <c r="A84" s="16" t="s">
        <v>215</v>
      </c>
      <c r="B84" s="17" t="s">
        <v>216</v>
      </c>
      <c r="C84" s="18">
        <v>342000</v>
      </c>
      <c r="D84" s="18">
        <v>288806</v>
      </c>
      <c r="E84" s="18">
        <v>223275.49</v>
      </c>
      <c r="F84" s="69">
        <f t="shared" si="3"/>
        <v>65.28523099415204</v>
      </c>
      <c r="G84" s="69">
        <f t="shared" si="4"/>
        <v>77.30985159588097</v>
      </c>
    </row>
    <row r="85" spans="1:7" ht="36" customHeight="1">
      <c r="A85" s="61">
        <v>8610</v>
      </c>
      <c r="B85" s="17" t="s">
        <v>243</v>
      </c>
      <c r="C85" s="18">
        <v>866868</v>
      </c>
      <c r="D85" s="18">
        <v>866868</v>
      </c>
      <c r="E85" s="18">
        <v>866868</v>
      </c>
      <c r="F85" s="69">
        <f t="shared" si="3"/>
        <v>100</v>
      </c>
      <c r="G85" s="69">
        <f t="shared" si="4"/>
        <v>100</v>
      </c>
    </row>
    <row r="86" spans="1:9" ht="23.25">
      <c r="A86" s="16" t="s">
        <v>217</v>
      </c>
      <c r="B86" s="17" t="s">
        <v>218</v>
      </c>
      <c r="C86" s="18">
        <v>10741218</v>
      </c>
      <c r="D86" s="18">
        <v>9403146</v>
      </c>
      <c r="E86" s="18">
        <v>9325602.43</v>
      </c>
      <c r="F86" s="69">
        <f t="shared" si="3"/>
        <v>86.8207165146448</v>
      </c>
      <c r="G86" s="69">
        <f t="shared" si="4"/>
        <v>99.17534440069312</v>
      </c>
      <c r="I86" s="24" t="e">
        <f>E84+#REF!</f>
        <v>#REF!</v>
      </c>
    </row>
    <row r="87" spans="1:249" s="15" customFormat="1" ht="23.25">
      <c r="A87" s="16" t="s">
        <v>219</v>
      </c>
      <c r="B87" s="17" t="s">
        <v>13</v>
      </c>
      <c r="C87" s="18">
        <v>37500</v>
      </c>
      <c r="D87" s="18">
        <v>37500</v>
      </c>
      <c r="E87" s="18">
        <v>37500</v>
      </c>
      <c r="F87" s="69">
        <f t="shared" si="3"/>
        <v>100</v>
      </c>
      <c r="G87" s="69">
        <f t="shared" si="4"/>
        <v>100</v>
      </c>
      <c r="H87" s="3"/>
      <c r="I87" s="14"/>
      <c r="J87" s="25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</row>
    <row r="88" spans="1:249" s="15" customFormat="1" ht="48.75" customHeight="1">
      <c r="A88" s="11" t="s">
        <v>220</v>
      </c>
      <c r="B88" s="12" t="s">
        <v>221</v>
      </c>
      <c r="C88" s="13">
        <f>C4+C6+C16+C21+C56+C63+C67+C71+C73+C75+C78+C69</f>
        <v>371673329.84000003</v>
      </c>
      <c r="D88" s="13">
        <f>D4+D6+D16+D21+D56+D63+D67+D71+D73+D75+D78+D69</f>
        <v>307737054.8000001</v>
      </c>
      <c r="E88" s="13">
        <f>E4+E6+E16+E21+E56+E63+E67+E71+E73+E75+E78+E69+0.045</f>
        <v>302860715.74500006</v>
      </c>
      <c r="F88" s="68">
        <f t="shared" si="3"/>
        <v>81.4857272313236</v>
      </c>
      <c r="G88" s="68">
        <f t="shared" si="4"/>
        <v>98.41542024954741</v>
      </c>
      <c r="H88" s="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</row>
    <row r="89" spans="1:10" ht="24.75" customHeight="1">
      <c r="A89" s="26"/>
      <c r="B89" s="27" t="s">
        <v>222</v>
      </c>
      <c r="C89" s="28">
        <f>C90</f>
        <v>130000</v>
      </c>
      <c r="D89" s="28">
        <f>D90</f>
        <v>120000</v>
      </c>
      <c r="E89" s="28">
        <f>E90</f>
        <v>120000</v>
      </c>
      <c r="F89" s="68">
        <f t="shared" si="3"/>
        <v>92.3076923076923</v>
      </c>
      <c r="G89" s="68">
        <f t="shared" si="4"/>
        <v>100</v>
      </c>
      <c r="I89" s="29" t="e">
        <f>112724026.12-#REF!</f>
        <v>#REF!</v>
      </c>
      <c r="J89" s="30" t="e">
        <f>#REF!+D90-'[1]1 Доходи'!#REF!</f>
        <v>#REF!</v>
      </c>
    </row>
    <row r="90" spans="1:249" s="15" customFormat="1" ht="27.75" customHeight="1">
      <c r="A90" s="16" t="s">
        <v>223</v>
      </c>
      <c r="B90" s="17" t="s">
        <v>224</v>
      </c>
      <c r="C90" s="34">
        <v>130000</v>
      </c>
      <c r="D90" s="34">
        <v>120000</v>
      </c>
      <c r="E90" s="34">
        <v>120000</v>
      </c>
      <c r="F90" s="69">
        <f t="shared" si="3"/>
        <v>92.3076923076923</v>
      </c>
      <c r="G90" s="69">
        <f t="shared" si="4"/>
        <v>100</v>
      </c>
      <c r="H90" s="2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</row>
    <row r="91" spans="1:7" ht="25.5" customHeight="1">
      <c r="A91" s="134" t="s">
        <v>1</v>
      </c>
      <c r="B91" s="134"/>
      <c r="C91" s="134"/>
      <c r="D91" s="134"/>
      <c r="E91" s="134"/>
      <c r="F91" s="134"/>
      <c r="G91" s="134"/>
    </row>
    <row r="92" spans="1:7" ht="22.5">
      <c r="A92" s="11" t="s">
        <v>65</v>
      </c>
      <c r="B92" s="12" t="s">
        <v>66</v>
      </c>
      <c r="C92" s="65">
        <v>67200</v>
      </c>
      <c r="D92" s="65">
        <f>D93</f>
        <v>54650</v>
      </c>
      <c r="E92" s="65">
        <f>E93</f>
        <v>53829.979999999996</v>
      </c>
      <c r="F92" s="68">
        <f>SUM(E92/C92*100)</f>
        <v>80.1041369047619</v>
      </c>
      <c r="G92" s="68">
        <f t="shared" si="4"/>
        <v>98.49950594693503</v>
      </c>
    </row>
    <row r="93" spans="1:7" ht="40.5">
      <c r="A93" s="16" t="s">
        <v>67</v>
      </c>
      <c r="B93" s="17" t="s">
        <v>68</v>
      </c>
      <c r="C93" s="73">
        <v>67200</v>
      </c>
      <c r="D93" s="73">
        <v>54650</v>
      </c>
      <c r="E93" s="73">
        <f>53829.88+0.1</f>
        <v>53829.979999999996</v>
      </c>
      <c r="F93" s="69">
        <f aca="true" t="shared" si="5" ref="F93:F118">SUM(E93/C93*100)</f>
        <v>80.1041369047619</v>
      </c>
      <c r="G93" s="69">
        <f t="shared" si="4"/>
        <v>98.49950594693503</v>
      </c>
    </row>
    <row r="94" spans="1:7" ht="22.5">
      <c r="A94" s="11" t="s">
        <v>69</v>
      </c>
      <c r="B94" s="12" t="s">
        <v>70</v>
      </c>
      <c r="C94" s="65">
        <f>C95+C96</f>
        <v>4186296</v>
      </c>
      <c r="D94" s="65">
        <f>D95+D96</f>
        <v>3913696</v>
      </c>
      <c r="E94" s="65">
        <f>E95+E96</f>
        <v>4275164.36</v>
      </c>
      <c r="F94" s="68">
        <f t="shared" si="5"/>
        <v>102.12283985652233</v>
      </c>
      <c r="G94" s="68">
        <f t="shared" si="4"/>
        <v>109.23598460381186</v>
      </c>
    </row>
    <row r="95" spans="1:7" ht="40.5">
      <c r="A95" s="16" t="s">
        <v>71</v>
      </c>
      <c r="B95" s="17" t="s">
        <v>72</v>
      </c>
      <c r="C95" s="73">
        <v>4178141</v>
      </c>
      <c r="D95" s="73">
        <v>3905541</v>
      </c>
      <c r="E95" s="73">
        <v>4267254.32</v>
      </c>
      <c r="F95" s="69">
        <f t="shared" si="5"/>
        <v>102.1328461629227</v>
      </c>
      <c r="G95" s="69">
        <f t="shared" si="4"/>
        <v>109.26154199891897</v>
      </c>
    </row>
    <row r="96" spans="1:7" ht="23.25">
      <c r="A96" s="61">
        <v>1090</v>
      </c>
      <c r="B96" s="17" t="s">
        <v>76</v>
      </c>
      <c r="C96" s="73">
        <v>8155</v>
      </c>
      <c r="D96" s="73">
        <v>8155</v>
      </c>
      <c r="E96" s="73">
        <v>7910.04</v>
      </c>
      <c r="F96" s="69">
        <v>0</v>
      </c>
      <c r="G96" s="69">
        <f t="shared" si="4"/>
        <v>96.99619865113426</v>
      </c>
    </row>
    <row r="97" spans="1:7" ht="22.5">
      <c r="A97" s="11" t="s">
        <v>89</v>
      </c>
      <c r="B97" s="12" t="s">
        <v>90</v>
      </c>
      <c r="C97" s="65">
        <f>SUM(C98:C99)</f>
        <v>2866692.77</v>
      </c>
      <c r="D97" s="65">
        <f>SUM(D98:D99)</f>
        <v>2321154.02</v>
      </c>
      <c r="E97" s="65">
        <f>SUM(E98:E99)</f>
        <v>2189787.16</v>
      </c>
      <c r="F97" s="68">
        <f t="shared" si="5"/>
        <v>76.3872286181543</v>
      </c>
      <c r="G97" s="68">
        <f t="shared" si="4"/>
        <v>94.34045053158515</v>
      </c>
    </row>
    <row r="98" spans="1:7" ht="23.25">
      <c r="A98" s="16" t="s">
        <v>91</v>
      </c>
      <c r="B98" s="17" t="s">
        <v>92</v>
      </c>
      <c r="C98" s="73">
        <v>2592537.77</v>
      </c>
      <c r="D98" s="73">
        <v>2048537.77</v>
      </c>
      <c r="E98" s="73">
        <v>1970169.7</v>
      </c>
      <c r="F98" s="69">
        <f t="shared" si="5"/>
        <v>75.9938668125942</v>
      </c>
      <c r="G98" s="69">
        <f t="shared" si="4"/>
        <v>96.17443860944775</v>
      </c>
    </row>
    <row r="99" spans="1:7" ht="23.25">
      <c r="A99" s="16" t="s">
        <v>93</v>
      </c>
      <c r="B99" s="17" t="s">
        <v>94</v>
      </c>
      <c r="C99" s="73">
        <v>274155</v>
      </c>
      <c r="D99" s="73">
        <v>272616.25</v>
      </c>
      <c r="E99" s="73">
        <v>219617.46</v>
      </c>
      <c r="F99" s="69">
        <f t="shared" si="5"/>
        <v>80.10704163703014</v>
      </c>
      <c r="G99" s="69">
        <f t="shared" si="4"/>
        <v>80.55919630616296</v>
      </c>
    </row>
    <row r="100" spans="1:7" ht="22.5">
      <c r="A100" s="11" t="s">
        <v>99</v>
      </c>
      <c r="B100" s="12" t="s">
        <v>100</v>
      </c>
      <c r="C100" s="65">
        <v>100000</v>
      </c>
      <c r="D100" s="65">
        <f>D101</f>
        <v>75000</v>
      </c>
      <c r="E100" s="65">
        <f>E101</f>
        <v>11948.67</v>
      </c>
      <c r="F100" s="68">
        <f t="shared" si="5"/>
        <v>11.94867</v>
      </c>
      <c r="G100" s="68">
        <f t="shared" si="4"/>
        <v>15.931560000000001</v>
      </c>
    </row>
    <row r="101" spans="1:7" ht="40.5">
      <c r="A101" s="16" t="s">
        <v>148</v>
      </c>
      <c r="B101" s="17" t="s">
        <v>149</v>
      </c>
      <c r="C101" s="73">
        <v>100000</v>
      </c>
      <c r="D101" s="73">
        <v>75000</v>
      </c>
      <c r="E101" s="73">
        <v>11948.67</v>
      </c>
      <c r="F101" s="69">
        <f t="shared" si="5"/>
        <v>11.94867</v>
      </c>
      <c r="G101" s="69">
        <f t="shared" si="4"/>
        <v>15.931560000000001</v>
      </c>
    </row>
    <row r="102" spans="1:7" ht="22.5">
      <c r="A102" s="11" t="s">
        <v>168</v>
      </c>
      <c r="B102" s="12" t="s">
        <v>169</v>
      </c>
      <c r="C102" s="65">
        <v>68700</v>
      </c>
      <c r="D102" s="65">
        <f>SUM(D103:D105)</f>
        <v>54025</v>
      </c>
      <c r="E102" s="65">
        <f>SUM(E103:E105)</f>
        <v>7258.4</v>
      </c>
      <c r="F102" s="68">
        <f t="shared" si="5"/>
        <v>10.565356622998543</v>
      </c>
      <c r="G102" s="68">
        <f t="shared" si="4"/>
        <v>13.435261453031003</v>
      </c>
    </row>
    <row r="103" spans="1:7" ht="23.25">
      <c r="A103" s="16" t="s">
        <v>172</v>
      </c>
      <c r="B103" s="17" t="s">
        <v>173</v>
      </c>
      <c r="C103" s="73">
        <v>10000</v>
      </c>
      <c r="D103" s="73">
        <v>10000</v>
      </c>
      <c r="E103" s="73">
        <v>2807</v>
      </c>
      <c r="F103" s="69">
        <f t="shared" si="5"/>
        <v>28.07</v>
      </c>
      <c r="G103" s="69">
        <f t="shared" si="4"/>
        <v>28.07</v>
      </c>
    </row>
    <row r="104" spans="1:7" ht="23.25">
      <c r="A104" s="16" t="s">
        <v>176</v>
      </c>
      <c r="B104" s="17" t="s">
        <v>177</v>
      </c>
      <c r="C104" s="73">
        <v>14750</v>
      </c>
      <c r="D104" s="73">
        <v>11062.5</v>
      </c>
      <c r="E104" s="73">
        <v>3447.4</v>
      </c>
      <c r="F104" s="69">
        <f t="shared" si="5"/>
        <v>23.37220338983051</v>
      </c>
      <c r="G104" s="69">
        <f t="shared" si="4"/>
        <v>31.162937853107348</v>
      </c>
    </row>
    <row r="105" spans="1:7" ht="23.25">
      <c r="A105" s="16" t="s">
        <v>178</v>
      </c>
      <c r="B105" s="17" t="s">
        <v>179</v>
      </c>
      <c r="C105" s="73">
        <v>43950</v>
      </c>
      <c r="D105" s="73">
        <v>32962.5</v>
      </c>
      <c r="E105" s="73">
        <v>1004</v>
      </c>
      <c r="F105" s="69">
        <f t="shared" si="5"/>
        <v>2.284414106939704</v>
      </c>
      <c r="G105" s="69">
        <f t="shared" si="4"/>
        <v>3.0458854759196057</v>
      </c>
    </row>
    <row r="106" spans="1:7" ht="22.5">
      <c r="A106" s="11" t="s">
        <v>225</v>
      </c>
      <c r="B106" s="12" t="s">
        <v>226</v>
      </c>
      <c r="C106" s="65">
        <f>C107+C108</f>
        <v>3291800</v>
      </c>
      <c r="D106" s="65">
        <f>D107+D108</f>
        <v>3291800</v>
      </c>
      <c r="E106" s="65">
        <f>E107+E108</f>
        <v>570716.2</v>
      </c>
      <c r="F106" s="68">
        <f t="shared" si="5"/>
        <v>17.337511391943615</v>
      </c>
      <c r="G106" s="68">
        <f t="shared" si="4"/>
        <v>17.337511391943615</v>
      </c>
    </row>
    <row r="107" spans="1:7" ht="23.25">
      <c r="A107" s="16" t="s">
        <v>227</v>
      </c>
      <c r="B107" s="17" t="s">
        <v>228</v>
      </c>
      <c r="C107" s="73">
        <v>92000</v>
      </c>
      <c r="D107" s="73">
        <v>92000</v>
      </c>
      <c r="E107" s="73">
        <v>32000</v>
      </c>
      <c r="F107" s="69">
        <f t="shared" si="5"/>
        <v>34.78260869565217</v>
      </c>
      <c r="G107" s="69">
        <f t="shared" si="4"/>
        <v>34.78260869565217</v>
      </c>
    </row>
    <row r="108" spans="1:7" ht="23.25">
      <c r="A108" s="61">
        <v>6410</v>
      </c>
      <c r="B108" s="17" t="s">
        <v>245</v>
      </c>
      <c r="C108" s="73">
        <v>3199800</v>
      </c>
      <c r="D108" s="73">
        <v>3199800</v>
      </c>
      <c r="E108" s="73">
        <v>538716.2</v>
      </c>
      <c r="F108" s="69">
        <f t="shared" si="5"/>
        <v>16.835933495843488</v>
      </c>
      <c r="G108" s="69">
        <f t="shared" si="4"/>
        <v>16.835933495843488</v>
      </c>
    </row>
    <row r="109" spans="1:7" ht="22.5">
      <c r="A109" s="11" t="s">
        <v>229</v>
      </c>
      <c r="B109" s="12" t="s">
        <v>230</v>
      </c>
      <c r="C109" s="65">
        <f>C110</f>
        <v>94500</v>
      </c>
      <c r="D109" s="65">
        <f>D110</f>
        <v>94500</v>
      </c>
      <c r="E109" s="65">
        <f>E110</f>
        <v>0</v>
      </c>
      <c r="F109" s="68">
        <f t="shared" si="5"/>
        <v>0</v>
      </c>
      <c r="G109" s="68">
        <f t="shared" si="4"/>
        <v>0</v>
      </c>
    </row>
    <row r="110" spans="1:7" ht="23.25">
      <c r="A110" s="16" t="s">
        <v>231</v>
      </c>
      <c r="B110" s="17" t="s">
        <v>232</v>
      </c>
      <c r="C110" s="73">
        <v>94500</v>
      </c>
      <c r="D110" s="73">
        <v>94500</v>
      </c>
      <c r="E110" s="73">
        <v>0</v>
      </c>
      <c r="F110" s="69">
        <f t="shared" si="5"/>
        <v>0</v>
      </c>
      <c r="G110" s="69">
        <f t="shared" si="4"/>
        <v>0</v>
      </c>
    </row>
    <row r="111" spans="1:249" s="15" customFormat="1" ht="22.5">
      <c r="A111" s="62">
        <v>7800</v>
      </c>
      <c r="B111" s="12" t="s">
        <v>203</v>
      </c>
      <c r="C111" s="65">
        <f>C112</f>
        <v>25000</v>
      </c>
      <c r="D111" s="65">
        <f>D112</f>
        <v>25000</v>
      </c>
      <c r="E111" s="65">
        <f>E112</f>
        <v>24985</v>
      </c>
      <c r="F111" s="68">
        <f t="shared" si="5"/>
        <v>99.94</v>
      </c>
      <c r="G111" s="68">
        <f t="shared" si="4"/>
        <v>99.94</v>
      </c>
      <c r="H111" s="23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</row>
    <row r="112" spans="1:7" ht="23.25">
      <c r="A112" s="61">
        <v>7830</v>
      </c>
      <c r="B112" s="17" t="s">
        <v>244</v>
      </c>
      <c r="C112" s="73">
        <v>25000</v>
      </c>
      <c r="D112" s="73">
        <v>25000</v>
      </c>
      <c r="E112" s="74">
        <v>24985</v>
      </c>
      <c r="F112" s="69">
        <f t="shared" si="5"/>
        <v>99.94</v>
      </c>
      <c r="G112" s="69">
        <f t="shared" si="4"/>
        <v>99.94</v>
      </c>
    </row>
    <row r="113" spans="1:249" s="15" customFormat="1" ht="22.5">
      <c r="A113" s="62">
        <v>8000</v>
      </c>
      <c r="B113" s="12" t="s">
        <v>207</v>
      </c>
      <c r="C113" s="65">
        <f>C114</f>
        <v>75000</v>
      </c>
      <c r="D113" s="65">
        <f>D114</f>
        <v>75000</v>
      </c>
      <c r="E113" s="66">
        <f>E114</f>
        <v>75000</v>
      </c>
      <c r="F113" s="68">
        <v>0</v>
      </c>
      <c r="G113" s="68">
        <f t="shared" si="4"/>
        <v>100</v>
      </c>
      <c r="H113" s="23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</row>
    <row r="114" spans="1:7" ht="40.5">
      <c r="A114" s="61">
        <v>8440</v>
      </c>
      <c r="B114" s="17" t="s">
        <v>52</v>
      </c>
      <c r="C114" s="73">
        <v>75000</v>
      </c>
      <c r="D114" s="73">
        <v>75000</v>
      </c>
      <c r="E114" s="74">
        <v>75000</v>
      </c>
      <c r="F114" s="69">
        <v>0</v>
      </c>
      <c r="G114" s="69">
        <f t="shared" si="4"/>
        <v>100</v>
      </c>
    </row>
    <row r="115" spans="1:249" s="15" customFormat="1" ht="22.5">
      <c r="A115" s="11" t="s">
        <v>220</v>
      </c>
      <c r="B115" s="27" t="s">
        <v>233</v>
      </c>
      <c r="C115" s="65">
        <f>C92+C94+C97+C100+C102+C106+C109+C111+C113</f>
        <v>10775188.77</v>
      </c>
      <c r="D115" s="65">
        <f>D92+D94+D97+D100+D102+D106+D109+D111+D113</f>
        <v>9904825.02</v>
      </c>
      <c r="E115" s="65">
        <f>E92+E94+E97+E100+E102+E106+E109+E111+E113</f>
        <v>7208689.770000001</v>
      </c>
      <c r="F115" s="68">
        <f t="shared" si="5"/>
        <v>66.90082117234223</v>
      </c>
      <c r="G115" s="68">
        <f t="shared" si="4"/>
        <v>72.77957718025392</v>
      </c>
      <c r="H115" s="23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</row>
    <row r="116" spans="1:9" ht="22.5" customHeight="1">
      <c r="A116" s="31"/>
      <c r="B116" s="27" t="s">
        <v>234</v>
      </c>
      <c r="C116" s="28">
        <f>C117+C118</f>
        <v>0</v>
      </c>
      <c r="D116" s="28">
        <f>D117+D118</f>
        <v>0</v>
      </c>
      <c r="E116" s="28">
        <f>E117+E118</f>
        <v>-19085.44</v>
      </c>
      <c r="F116" s="68">
        <v>0</v>
      </c>
      <c r="G116" s="68">
        <v>0</v>
      </c>
      <c r="I116" s="29"/>
    </row>
    <row r="117" spans="1:7" ht="21" customHeight="1">
      <c r="A117" s="32" t="s">
        <v>223</v>
      </c>
      <c r="B117" s="33" t="s">
        <v>224</v>
      </c>
      <c r="C117" s="67">
        <v>130000</v>
      </c>
      <c r="D117" s="67">
        <v>120000</v>
      </c>
      <c r="E117" s="34">
        <v>8448.54</v>
      </c>
      <c r="F117" s="69">
        <f t="shared" si="5"/>
        <v>6.498876923076924</v>
      </c>
      <c r="G117" s="69">
        <f>SUM(E117/D117*100)</f>
        <v>7.040450000000001</v>
      </c>
    </row>
    <row r="118" spans="1:249" s="36" customFormat="1" ht="21.75" customHeight="1">
      <c r="A118" s="32" t="s">
        <v>235</v>
      </c>
      <c r="B118" s="33" t="s">
        <v>236</v>
      </c>
      <c r="C118" s="67">
        <v>-130000</v>
      </c>
      <c r="D118" s="67">
        <v>-120000</v>
      </c>
      <c r="E118" s="34">
        <v>-27533.98</v>
      </c>
      <c r="F118" s="68">
        <f t="shared" si="5"/>
        <v>21.179984615384615</v>
      </c>
      <c r="G118" s="68">
        <f>SUM(E118/D118*100)</f>
        <v>22.944983333333333</v>
      </c>
      <c r="H118" s="3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</row>
    <row r="119" spans="1:249" s="36" customFormat="1" ht="21" customHeight="1">
      <c r="A119" s="70"/>
      <c r="B119" s="37" t="s">
        <v>237</v>
      </c>
      <c r="C119" s="28">
        <f>C88+C115</f>
        <v>382448518.61</v>
      </c>
      <c r="D119" s="28">
        <f>D88+D115</f>
        <v>317641879.82000005</v>
      </c>
      <c r="E119" s="28">
        <f>E88+E115</f>
        <v>310069405.51500005</v>
      </c>
      <c r="F119" s="68">
        <f>SUM(E119/C119*100)</f>
        <v>81.074808876745</v>
      </c>
      <c r="G119" s="68">
        <f>SUM(E119/D119*100)</f>
        <v>97.61603403515583</v>
      </c>
      <c r="H119" s="3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</row>
    <row r="120" spans="1:7" ht="21" customHeight="1">
      <c r="A120" s="38"/>
      <c r="B120" s="39"/>
      <c r="C120" s="40"/>
      <c r="D120" s="40"/>
      <c r="E120" s="40"/>
      <c r="F120" s="41"/>
      <c r="G120" s="41"/>
    </row>
    <row r="121" spans="2:7" ht="27" customHeight="1">
      <c r="B121" s="135" t="s">
        <v>257</v>
      </c>
      <c r="C121" s="136"/>
      <c r="D121" s="55"/>
      <c r="E121" s="43"/>
      <c r="F121" s="5"/>
      <c r="G121" s="5"/>
    </row>
    <row r="122" spans="2:7" ht="26.25" customHeight="1">
      <c r="B122" s="137" t="s">
        <v>258</v>
      </c>
      <c r="C122" s="136"/>
      <c r="D122" s="55"/>
      <c r="E122" s="43"/>
      <c r="F122" s="55" t="s">
        <v>259</v>
      </c>
      <c r="G122" s="5"/>
    </row>
    <row r="123" spans="3:8" ht="24" customHeight="1">
      <c r="C123" s="45"/>
      <c r="D123" s="5"/>
      <c r="E123" s="5"/>
      <c r="F123" s="5"/>
      <c r="G123" s="5"/>
      <c r="H123" s="3">
        <v>5</v>
      </c>
    </row>
    <row r="124" spans="2:10" ht="26.25">
      <c r="B124" s="46" t="s">
        <v>238</v>
      </c>
      <c r="C124" s="47">
        <f>C8+C20+C22+C23+C24+C25+C26+C27+C28+C29+C30+C31+C32+C33+C34+C35+C36+C37+C38+C39+C40+C41+C42+C43+C44+C45+C80+C82+C83+C86+C87+C19</f>
        <v>193381243.22</v>
      </c>
      <c r="D124" s="47">
        <f>D8+D20+D22+D23+D24+D25+D26+D27+D28+D29+D30+D31+D32+D33+D34+D35+D36+D37+D38+D39+D40+D41+D42+D43+D44+D45+D80+D82+D83+D86+D87+D19</f>
        <v>172865093.10000002</v>
      </c>
      <c r="E124" s="47">
        <f>E8+E20+E22+E23+E24+E25+E26+E27+E28+E29+E30+E31+E32+E33+E34+E35+E36+E37+E38+E39+E40+E41+E42+E43+E44+E45+E80+E82+E83+E86+E87+E19</f>
        <v>171267450.48000002</v>
      </c>
      <c r="F124" s="5"/>
      <c r="G124" s="5"/>
      <c r="J124" s="63">
        <v>103277619.04000002</v>
      </c>
    </row>
    <row r="125" spans="2:10" ht="28.5" customHeight="1">
      <c r="B125" s="46" t="s">
        <v>239</v>
      </c>
      <c r="C125" s="47">
        <f>C88-C124</f>
        <v>178292086.62000003</v>
      </c>
      <c r="D125" s="47">
        <f>D88-D124</f>
        <v>134871961.70000005</v>
      </c>
      <c r="E125" s="47">
        <f>E88-E124</f>
        <v>131593265.26500005</v>
      </c>
      <c r="F125" s="5"/>
      <c r="G125" s="5"/>
      <c r="J125" s="64">
        <f>J124-E125</f>
        <v>-28315646.225000024</v>
      </c>
    </row>
    <row r="126" spans="2:7" ht="26.25" customHeight="1">
      <c r="B126" s="49" t="s">
        <v>240</v>
      </c>
      <c r="C126" s="50"/>
      <c r="D126" s="51"/>
      <c r="E126" s="52">
        <v>130614085.04</v>
      </c>
      <c r="F126" s="53">
        <f>E126/1000</f>
        <v>130614.08504</v>
      </c>
      <c r="G126" s="5"/>
    </row>
    <row r="127" spans="2:7" ht="27" customHeight="1">
      <c r="B127" s="49" t="s">
        <v>241</v>
      </c>
      <c r="C127" s="5"/>
      <c r="D127" s="5"/>
      <c r="E127" s="53">
        <f>SUM(E126/E125*100)</f>
        <v>99.25590399856088</v>
      </c>
      <c r="F127" s="54"/>
      <c r="G127" s="5"/>
    </row>
    <row r="128" spans="2:7" ht="26.25">
      <c r="B128" s="49" t="s">
        <v>242</v>
      </c>
      <c r="C128" s="50"/>
      <c r="D128" s="50"/>
      <c r="E128" s="55">
        <v>103672898.72</v>
      </c>
      <c r="F128" s="5"/>
      <c r="G128" s="54"/>
    </row>
    <row r="129" spans="3:7" ht="26.25">
      <c r="C129" s="5"/>
      <c r="D129" s="5"/>
      <c r="E129" s="53">
        <f>E128/E125*100</f>
        <v>78.78283019364666</v>
      </c>
      <c r="F129" s="5"/>
      <c r="G129" s="5"/>
    </row>
    <row r="130" spans="3:7" ht="23.25">
      <c r="C130" s="5"/>
      <c r="D130" s="5"/>
      <c r="E130" s="5"/>
      <c r="F130" s="5"/>
      <c r="G130" s="48"/>
    </row>
    <row r="131" spans="3:7" ht="15.75">
      <c r="C131" s="5"/>
      <c r="D131" s="54"/>
      <c r="E131" s="54"/>
      <c r="F131" s="5"/>
      <c r="G131" s="5"/>
    </row>
    <row r="132" spans="3:7" ht="15.75">
      <c r="C132" s="5"/>
      <c r="D132" s="5"/>
      <c r="E132" s="5"/>
      <c r="F132" s="5"/>
      <c r="G132" s="5"/>
    </row>
    <row r="133" spans="3:7" ht="15.75">
      <c r="C133" s="5"/>
      <c r="D133" s="5"/>
      <c r="E133" s="54"/>
      <c r="F133" s="5"/>
      <c r="G133" s="5"/>
    </row>
    <row r="134" spans="3:7" ht="15.75">
      <c r="C134" s="5"/>
      <c r="D134" s="5"/>
      <c r="E134" s="5"/>
      <c r="F134" s="5"/>
      <c r="G134" s="5"/>
    </row>
    <row r="135" spans="3:7" ht="15.75">
      <c r="C135" s="5"/>
      <c r="D135" s="5"/>
      <c r="E135" s="5"/>
      <c r="F135" s="5"/>
      <c r="G135" s="5"/>
    </row>
    <row r="136" spans="3:7" ht="15.75">
      <c r="C136" s="5"/>
      <c r="D136" s="5"/>
      <c r="E136" s="5"/>
      <c r="F136" s="56"/>
      <c r="G136" s="5"/>
    </row>
    <row r="137" spans="3:7" ht="20.25">
      <c r="C137" s="5"/>
      <c r="D137" s="5"/>
      <c r="E137" s="57"/>
      <c r="F137" s="58"/>
      <c r="G137" s="5"/>
    </row>
    <row r="138" spans="3:7" ht="23.25">
      <c r="C138" s="59">
        <v>276056681</v>
      </c>
      <c r="D138" s="5"/>
      <c r="E138" s="5">
        <v>74831534.55</v>
      </c>
      <c r="F138" s="55">
        <f>F137/E125</f>
        <v>0</v>
      </c>
      <c r="G138" s="5"/>
    </row>
    <row r="139" spans="3:7" ht="27.75">
      <c r="C139" s="60" t="e">
        <f>#REF!-C138</f>
        <v>#REF!</v>
      </c>
      <c r="D139" s="5"/>
      <c r="E139" s="48" t="e">
        <f>#REF!-E138</f>
        <v>#REF!</v>
      </c>
      <c r="F139" s="5"/>
      <c r="G139" s="5"/>
    </row>
    <row r="140" spans="3:7" ht="15.75">
      <c r="C140" s="5"/>
      <c r="D140" s="5"/>
      <c r="E140" s="5"/>
      <c r="F140" s="5"/>
      <c r="G140" s="5"/>
    </row>
    <row r="141" spans="3:7" ht="15.75">
      <c r="C141" s="5"/>
      <c r="D141" s="5"/>
      <c r="E141" s="5"/>
      <c r="F141" s="5"/>
      <c r="G141" s="5"/>
    </row>
    <row r="142" spans="3:7" ht="15.75">
      <c r="C142" s="5"/>
      <c r="D142" s="5"/>
      <c r="E142" s="5"/>
      <c r="F142" s="5"/>
      <c r="G142" s="5"/>
    </row>
    <row r="143" spans="3:7" ht="15.75">
      <c r="C143" s="5"/>
      <c r="D143" s="5"/>
      <c r="E143" s="5"/>
      <c r="F143" s="5"/>
      <c r="G143" s="5"/>
    </row>
    <row r="144" spans="3:7" ht="15.75">
      <c r="C144" s="5"/>
      <c r="D144" s="5"/>
      <c r="E144" s="5"/>
      <c r="F144" s="5"/>
      <c r="G144" s="5"/>
    </row>
    <row r="145" spans="3:7" ht="15.75">
      <c r="C145" s="5"/>
      <c r="D145" s="5"/>
      <c r="E145" s="5"/>
      <c r="F145" s="5"/>
      <c r="G145" s="5"/>
    </row>
    <row r="146" spans="3:7" ht="15.75">
      <c r="C146" s="5"/>
      <c r="D146" s="5"/>
      <c r="E146" s="5"/>
      <c r="F146" s="5"/>
      <c r="G146" s="5"/>
    </row>
    <row r="147" spans="3:7" ht="15.75">
      <c r="C147" s="5"/>
      <c r="D147" s="5"/>
      <c r="E147" s="5"/>
      <c r="F147" s="5"/>
      <c r="G147" s="5"/>
    </row>
    <row r="148" spans="3:7" ht="15.75">
      <c r="C148" s="5"/>
      <c r="D148" s="5"/>
      <c r="E148" s="5"/>
      <c r="F148" s="5"/>
      <c r="G148" s="5"/>
    </row>
    <row r="149" spans="3:7" ht="15.75">
      <c r="C149" s="5"/>
      <c r="D149" s="5"/>
      <c r="E149" s="5"/>
      <c r="F149" s="5"/>
      <c r="G149" s="5"/>
    </row>
    <row r="150" spans="3:7" ht="15.75">
      <c r="C150" s="5"/>
      <c r="D150" s="5"/>
      <c r="E150" s="5"/>
      <c r="F150" s="5"/>
      <c r="G150" s="5"/>
    </row>
    <row r="151" spans="3:7" ht="15.75">
      <c r="C151" s="5"/>
      <c r="D151" s="5"/>
      <c r="E151" s="5"/>
      <c r="F151" s="5"/>
      <c r="G151" s="5"/>
    </row>
    <row r="152" spans="3:7" ht="15.75">
      <c r="C152" s="5"/>
      <c r="D152" s="5"/>
      <c r="E152" s="5"/>
      <c r="F152" s="5"/>
      <c r="G152" s="5"/>
    </row>
    <row r="153" spans="3:7" ht="15.75">
      <c r="C153" s="5"/>
      <c r="D153" s="5"/>
      <c r="E153" s="5"/>
      <c r="F153" s="5"/>
      <c r="G153" s="5"/>
    </row>
    <row r="154" spans="3:7" ht="15.75">
      <c r="C154" s="5"/>
      <c r="D154" s="5"/>
      <c r="E154" s="5"/>
      <c r="F154" s="5"/>
      <c r="G154" s="5"/>
    </row>
    <row r="155" spans="3:7" ht="15.75">
      <c r="C155" s="5"/>
      <c r="D155" s="5"/>
      <c r="E155" s="5"/>
      <c r="F155" s="5"/>
      <c r="G155" s="5"/>
    </row>
    <row r="156" spans="3:7" ht="15.75">
      <c r="C156" s="5"/>
      <c r="D156" s="5"/>
      <c r="E156" s="5"/>
      <c r="F156" s="5"/>
      <c r="G156" s="5"/>
    </row>
    <row r="157" spans="3:7" ht="15.75">
      <c r="C157" s="5"/>
      <c r="D157" s="5"/>
      <c r="E157" s="5"/>
      <c r="F157" s="5"/>
      <c r="G157" s="5"/>
    </row>
    <row r="158" spans="3:7" ht="15.75">
      <c r="C158" s="5"/>
      <c r="D158" s="5"/>
      <c r="E158" s="5"/>
      <c r="F158" s="5"/>
      <c r="G158" s="5"/>
    </row>
    <row r="159" spans="3:7" ht="15.75">
      <c r="C159" s="5"/>
      <c r="D159" s="5"/>
      <c r="E159" s="5"/>
      <c r="F159" s="5"/>
      <c r="G159" s="5"/>
    </row>
    <row r="160" spans="3:7" ht="15.75">
      <c r="C160" s="5"/>
      <c r="D160" s="5"/>
      <c r="E160" s="5"/>
      <c r="F160" s="5"/>
      <c r="G160" s="5"/>
    </row>
    <row r="161" spans="3:7" ht="15.75">
      <c r="C161" s="5"/>
      <c r="D161" s="5"/>
      <c r="E161" s="5"/>
      <c r="F161" s="5"/>
      <c r="G161" s="5"/>
    </row>
    <row r="162" spans="3:7" ht="15.75">
      <c r="C162" s="5"/>
      <c r="D162" s="5"/>
      <c r="E162" s="5"/>
      <c r="F162" s="5"/>
      <c r="G162" s="5"/>
    </row>
    <row r="163" spans="3:7" ht="15.75">
      <c r="C163" s="5"/>
      <c r="D163" s="5"/>
      <c r="E163" s="5"/>
      <c r="F163" s="5"/>
      <c r="G163" s="5"/>
    </row>
    <row r="164" spans="3:7" ht="15.75">
      <c r="C164" s="5"/>
      <c r="D164" s="5"/>
      <c r="E164" s="5"/>
      <c r="F164" s="5"/>
      <c r="G164" s="5"/>
    </row>
    <row r="165" spans="3:7" ht="15.75">
      <c r="C165" s="5"/>
      <c r="D165" s="5"/>
      <c r="E165" s="5"/>
      <c r="F165" s="5"/>
      <c r="G165" s="5"/>
    </row>
    <row r="166" spans="3:7" ht="15.75">
      <c r="C166" s="5"/>
      <c r="D166" s="5"/>
      <c r="E166" s="5"/>
      <c r="F166" s="5"/>
      <c r="G166" s="5"/>
    </row>
    <row r="167" spans="3:7" ht="15.75">
      <c r="C167" s="5"/>
      <c r="D167" s="5"/>
      <c r="E167" s="5"/>
      <c r="F167" s="5"/>
      <c r="G167" s="5"/>
    </row>
    <row r="168" spans="3:7" ht="15.75">
      <c r="C168" s="5"/>
      <c r="D168" s="5"/>
      <c r="E168" s="5"/>
      <c r="F168" s="5"/>
      <c r="G168" s="5"/>
    </row>
    <row r="169" spans="3:7" ht="15.75">
      <c r="C169" s="5"/>
      <c r="D169" s="5"/>
      <c r="E169" s="5"/>
      <c r="F169" s="5"/>
      <c r="G169" s="5"/>
    </row>
    <row r="170" spans="3:7" ht="15.75">
      <c r="C170" s="5"/>
      <c r="D170" s="5"/>
      <c r="E170" s="5"/>
      <c r="F170" s="5"/>
      <c r="G170" s="5"/>
    </row>
    <row r="171" spans="3:7" ht="15.75">
      <c r="C171" s="5"/>
      <c r="D171" s="5"/>
      <c r="E171" s="5"/>
      <c r="F171" s="5"/>
      <c r="G171" s="5"/>
    </row>
    <row r="172" spans="3:7" ht="15.75">
      <c r="C172" s="5"/>
      <c r="D172" s="5"/>
      <c r="E172" s="5"/>
      <c r="F172" s="5"/>
      <c r="G172" s="5"/>
    </row>
    <row r="173" spans="3:7" ht="15.75">
      <c r="C173" s="5"/>
      <c r="D173" s="5"/>
      <c r="E173" s="5"/>
      <c r="F173" s="5"/>
      <c r="G173" s="5"/>
    </row>
    <row r="174" spans="3:7" ht="15.75">
      <c r="C174" s="5"/>
      <c r="D174" s="5"/>
      <c r="E174" s="5"/>
      <c r="F174" s="5"/>
      <c r="G174" s="5"/>
    </row>
    <row r="175" spans="3:7" ht="15.75">
      <c r="C175" s="5"/>
      <c r="D175" s="5"/>
      <c r="E175" s="5"/>
      <c r="F175" s="5"/>
      <c r="G175" s="5"/>
    </row>
    <row r="176" spans="3:7" ht="15.75">
      <c r="C176" s="5"/>
      <c r="D176" s="5"/>
      <c r="E176" s="5"/>
      <c r="F176" s="5"/>
      <c r="G176" s="5"/>
    </row>
    <row r="177" spans="3:7" ht="15.75">
      <c r="C177" s="5"/>
      <c r="D177" s="5"/>
      <c r="E177" s="5"/>
      <c r="F177" s="5"/>
      <c r="G177" s="5"/>
    </row>
    <row r="178" spans="3:7" ht="15.75">
      <c r="C178" s="5"/>
      <c r="D178" s="5"/>
      <c r="E178" s="5"/>
      <c r="F178" s="5"/>
      <c r="G178" s="5"/>
    </row>
    <row r="179" spans="3:7" ht="15.75">
      <c r="C179" s="5"/>
      <c r="D179" s="5"/>
      <c r="E179" s="5"/>
      <c r="F179" s="5"/>
      <c r="G179" s="5"/>
    </row>
    <row r="180" spans="3:7" ht="15.75">
      <c r="C180" s="5"/>
      <c r="D180" s="5"/>
      <c r="E180" s="5"/>
      <c r="F180" s="5"/>
      <c r="G180" s="5"/>
    </row>
    <row r="181" spans="3:7" ht="15.75">
      <c r="C181" s="5"/>
      <c r="D181" s="5"/>
      <c r="E181" s="5"/>
      <c r="F181" s="5"/>
      <c r="G181" s="5"/>
    </row>
  </sheetData>
  <sheetProtection/>
  <mergeCells count="3">
    <mergeCell ref="A2:G2"/>
    <mergeCell ref="A3:G3"/>
    <mergeCell ref="A91:G91"/>
  </mergeCells>
  <printOptions/>
  <pageMargins left="0.75" right="0.23" top="1" bottom="0.51" header="0.5" footer="0.5"/>
  <pageSetup horizontalDpi="600" verticalDpi="600" orientation="landscape" paperSize="9" scale="43" r:id="rId3"/>
  <rowBreaks count="1" manualBreakCount="1">
    <brk id="8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2017-12-18T12:47:52Z</cp:lastPrinted>
  <dcterms:created xsi:type="dcterms:W3CDTF">2002-12-06T14:14:06Z</dcterms:created>
  <dcterms:modified xsi:type="dcterms:W3CDTF">2017-12-18T12:48:03Z</dcterms:modified>
  <cp:category/>
  <cp:version/>
  <cp:contentType/>
  <cp:contentStatus/>
</cp:coreProperties>
</file>