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850" activeTab="0"/>
  </bookViews>
  <sheets>
    <sheet name="ЗФ" sheetId="1" r:id="rId1"/>
  </sheets>
  <definedNames>
    <definedName name="_xlnm.Print_Titles" localSheetId="0">'ЗФ'!$10:$10</definedName>
    <definedName name="_xlnm.Print_Area" localSheetId="0">'ЗФ'!$A$1:$Q$102</definedName>
  </definedNames>
  <calcPr fullCalcOnLoad="1"/>
</workbook>
</file>

<file path=xl/sharedStrings.xml><?xml version="1.0" encoding="utf-8"?>
<sst xmlns="http://schemas.openxmlformats.org/spreadsheetml/2006/main" count="208" uniqueCount="143">
  <si>
    <t>Державне управління</t>
  </si>
  <si>
    <t>Освіта</t>
  </si>
  <si>
    <t xml:space="preserve">Охорона здоров"я </t>
  </si>
  <si>
    <t>Загальний фонд</t>
  </si>
  <si>
    <t>Напрям використання</t>
  </si>
  <si>
    <t>Всього по ЗАГАЛЬНОМУ ФОНДУ</t>
  </si>
  <si>
    <t>Всього по СПЕЦІАЛЬНОМУ ФОНДУ</t>
  </si>
  <si>
    <t>Спеціальний фонд</t>
  </si>
  <si>
    <t xml:space="preserve">Всього </t>
  </si>
  <si>
    <t>ЦРЛ</t>
  </si>
  <si>
    <t>ЧРЦПМСД</t>
  </si>
  <si>
    <t>Інші субвенції з сільських(селищних) бюджетів</t>
  </si>
  <si>
    <t>Заг.фонд</t>
  </si>
  <si>
    <t>Культура</t>
  </si>
  <si>
    <t>перевиконання</t>
  </si>
  <si>
    <t>Соціальний захист та соціальне забезпечення</t>
  </si>
  <si>
    <t>КТКВК - КПКВК</t>
  </si>
  <si>
    <t>10116 - 0170</t>
  </si>
  <si>
    <t>70201 - 1020</t>
  </si>
  <si>
    <t>80101- 2010</t>
  </si>
  <si>
    <t>80800 - 2180</t>
  </si>
  <si>
    <t xml:space="preserve"> До подальшого розгляду  на сесіях районної ради 2017 р.</t>
  </si>
  <si>
    <t xml:space="preserve">За рахунок залишку на котловому рахунку </t>
  </si>
  <si>
    <t>За рахунок перерозподілу</t>
  </si>
  <si>
    <t>091204-3104</t>
  </si>
  <si>
    <t>Оплата послуг з охорони приміщення</t>
  </si>
  <si>
    <t xml:space="preserve">Пропозиції розпорядника </t>
  </si>
  <si>
    <t>081009-2214</t>
  </si>
  <si>
    <t>На виплату зарплати працівникам ЦРЛ у зв`язку з незабезпеченістю</t>
  </si>
  <si>
    <t>На виплату зарплати працівникам тер.центру у зв`язку з незабезпеченістю</t>
  </si>
  <si>
    <t>На виплату зарплати працівникам культури у зв`язку з незабезпеченістю</t>
  </si>
  <si>
    <t>07000-1000</t>
  </si>
  <si>
    <t>Залишок коштів на котловому рахунку на 01.01.2017 р. - 4 095380,81 грн.( в т.ч. оборотна касова готівка - 10000,0 грн.), по освітній субвенції -2149416,48 грн., по медичній субвенції -34362,61 грн.</t>
  </si>
  <si>
    <t>Додаток 2</t>
  </si>
  <si>
    <t>до пояснювальної записки</t>
  </si>
  <si>
    <t>080800-2180</t>
  </si>
  <si>
    <t>Перевиконання доходної частини бюджету</t>
  </si>
  <si>
    <t>110000 - 4000</t>
  </si>
  <si>
    <t>250315-8700</t>
  </si>
  <si>
    <t>150121-6410</t>
  </si>
  <si>
    <t>Капітальний ремонт Михайло-Коцюбинської гімназії Чернігівської районної ради Чернігівської області за адресою: смт Михайло-Коцюбинське, вул.Садова,60 (заміна вікон та дверей)</t>
  </si>
  <si>
    <t xml:space="preserve">За рахунок залишку  </t>
  </si>
  <si>
    <t>Всього:</t>
  </si>
  <si>
    <t>Придбання стаматологічного інструментарію</t>
  </si>
  <si>
    <t xml:space="preserve">Придбання хірургічного інструментарію </t>
  </si>
  <si>
    <t>в т.ч.на оплату праці та енергоносії</t>
  </si>
  <si>
    <t>в т.ч.інші</t>
  </si>
  <si>
    <t xml:space="preserve">Пропозиції по змінам   до рішення  Чернігівської районної ради  від  22 грудня 2016 року  „Про районний  бюджет на 2017 рік” зі змінами, внесеними рішеннями  Чернігівської районної ради  11 січня 2017 року, 28 березня 2017 року, 12 травня 2017 року, 30 травня 2017 року, 25 липня 2017
</t>
  </si>
  <si>
    <t>Визначено   РДА на сесію 03 жовтня</t>
  </si>
  <si>
    <t>Зменшення субв.з ДБ на підтримку особам з особливими освітніми проблемами</t>
  </si>
  <si>
    <t>Розп.РДА № 766 від 02.08.2017</t>
  </si>
  <si>
    <t xml:space="preserve">Капітальний ремонт технологічного обладнання котельні Олишівської ЗОШ І-ІІІ ступенів, Чернігівська область,  Чернігівський район,  смт. Олишівка, вул. Шкільна, 11 </t>
  </si>
  <si>
    <t>Розп.РДА № 776 від 10.08.17</t>
  </si>
  <si>
    <t>Капітальний ремонт Редьківського НВК (ЗОШ І- ІІІ ст.) Чернігівської області, Чернігвського району,  с. Редьківка, вул.Процька, 12 (енергозберігаючі технології - заміна вікон )</t>
  </si>
  <si>
    <t>070303-1060</t>
  </si>
  <si>
    <t>Субвенція з ДБ на дітей-сиріт, дітей позбавлених батьківського піклування, грош.забезпеч.прийомним батькам</t>
  </si>
  <si>
    <t>Розп.РДА № 785 від 18.08.2017</t>
  </si>
  <si>
    <t>Субвенція з ДБ на відшкодування вартості лікарських засобів для лікування окремих захворювань</t>
  </si>
  <si>
    <t>090405-3016</t>
  </si>
  <si>
    <t>Субвенція з ДБ на надання пільг та житлових субсидій на житло-комунальні послуги</t>
  </si>
  <si>
    <t>Розп.РДА № 832 від 23.08.2017</t>
  </si>
  <si>
    <t>Розп.РДА № 776 від 10.08.17, Спіль.№ 18/18 від 11.08.17</t>
  </si>
  <si>
    <t>Субвенція з держбюджету (СФ)</t>
  </si>
  <si>
    <t>Субвенція з держбюджету (ЗФ)</t>
  </si>
  <si>
    <t>Капітальний ремонт Халявинської ЗОШ І –ІІІ ст., Чернігівської обл., Чернігівського району с. Халявин, вул.. Шкільна 15а (заміна вікон та дверей (коригування))</t>
  </si>
  <si>
    <t>Спіль.розп.№ 18/18 від 11.08.17</t>
  </si>
  <si>
    <t>Капітальний ремонт технологічного обладнання котельні Брусиловської ЗОШ І-ІІІ ст. Чернігівської обл. Чернігівського району с. Брусилов, вул. Шевченко, 50</t>
  </si>
  <si>
    <t>Субвенція з ДБ на соц.-ек.розвиток для Дніпровської сільради</t>
  </si>
  <si>
    <t>Зміцнення мат.-техніч.бази Брусилівського ФАПу-заміна вхідних дверей та ремонт ганку (ін.субвенція Киселівської с/р)</t>
  </si>
  <si>
    <t>Ремонт фасаду Брусилівської  ЗОШ (ін.суб.Киселівської  с/р)</t>
  </si>
  <si>
    <t>Придбання металочерепиці та інших матеріалів для ремонту покрівлі господарчого корпусу №2  ЦРЛ (ін.субв. Киселівської сільради)</t>
  </si>
  <si>
    <t>На закупівлю препаратів інсуліну (Мньовська с/р-5000 грн.)</t>
  </si>
  <si>
    <t>Придбання будівельних  матеріалів для ремонту покрівлі господарчого корпусу №2  ЦРЛ (ін.субв. Петрушинської сільради)</t>
  </si>
  <si>
    <t>На виготовлення ПКД та капремонт системи газопостачання Петрушинського ФП, в частині заміни вузла обліку спожитого газу (інша субвенція Петрушинської с/р)</t>
  </si>
  <si>
    <t>Капітальний ремонт ліфтів (ін.субв. Слабинської с/р-5000 грн, Шестовицької с/р-5000 грн, Хмільницька-10000 грн)</t>
  </si>
  <si>
    <t>Поточний ремонт ліфтів (ін.субв. Слабинської с/р-5000 грн, Шестовицької с/р-5000 грн, Хмільницька-10000 грн)</t>
  </si>
  <si>
    <t>На виконання районної програми перевезення та поховання померлих та загиблих на території Чернігівського району</t>
  </si>
  <si>
    <t>100203-6060</t>
  </si>
  <si>
    <t>110103-4030</t>
  </si>
  <si>
    <t>На проведення культурно-просвітницьких та літерат.-просвіт. заходів з визначення держ.свят (інша субвенція від Хмільницької с/р)</t>
  </si>
  <si>
    <t>070201-1020</t>
  </si>
  <si>
    <t>На реконструкцію системи організованого водовідведення поверхневих вод з території комунального закладу Седнівський НВК (іш.субв. Седнівської с/р)</t>
  </si>
  <si>
    <t>Зміцнення мат.-тех.бази Дніпровської ЗПСМ (інша субвенція Дніпровської с/р)</t>
  </si>
  <si>
    <t>Обслуговування газового обладнання</t>
  </si>
  <si>
    <t>Техогляд автомобілів</t>
  </si>
  <si>
    <t>Ремонт автомобілів</t>
  </si>
  <si>
    <t>Телекомунікаційні послуги</t>
  </si>
  <si>
    <t>Комп`ютерні послуги</t>
  </si>
  <si>
    <t>Заміна лічильника води у Олишівській амбулаторії</t>
  </si>
  <si>
    <t>Повірка та ремонт медтехніки</t>
  </si>
  <si>
    <t>Повірка вогнегасників</t>
  </si>
  <si>
    <t>Проведення технічної інвентаризації</t>
  </si>
  <si>
    <t>Придбання медикаментів та витратних матеріалів медичного призначення  для мед.обслуговування учасників АТО</t>
  </si>
  <si>
    <t>160903-7330</t>
  </si>
  <si>
    <t>На фінан-ня заходів Програми передачі нетелей багатодітним сім’ям, які  проживають у сільській місцевості Чернігівського району на 2016-2020 роки (інша субв.обласний бюджет)</t>
  </si>
  <si>
    <r>
      <t>Використано залишків з котлового рахунку на 01.09.2017р.   -</t>
    </r>
    <r>
      <rPr>
        <b/>
        <sz val="16"/>
        <rFont val="Times New Roman"/>
        <family val="1"/>
      </rPr>
      <t xml:space="preserve"> 4018468,0 грн</t>
    </r>
    <r>
      <rPr>
        <b/>
        <sz val="14"/>
        <rFont val="Times New Roman"/>
        <family val="1"/>
      </rPr>
      <t>., з освітньої субвенції - 2051960</t>
    </r>
    <r>
      <rPr>
        <b/>
        <sz val="16"/>
        <rFont val="Times New Roman"/>
        <family val="1"/>
      </rPr>
      <t>,0 грн</t>
    </r>
    <r>
      <rPr>
        <b/>
        <sz val="14"/>
        <rFont val="Times New Roman"/>
        <family val="1"/>
      </rPr>
      <t>., з медичної  субвенції - 34362,61 грн.</t>
    </r>
  </si>
  <si>
    <r>
      <t xml:space="preserve">З них: захищені видатки- </t>
    </r>
    <r>
      <rPr>
        <b/>
        <sz val="16"/>
        <rFont val="Times New Roman"/>
        <family val="1"/>
      </rPr>
      <t>2084162,61</t>
    </r>
    <r>
      <rPr>
        <b/>
        <sz val="14"/>
        <rFont val="Times New Roman"/>
        <family val="1"/>
      </rPr>
      <t xml:space="preserve"> грн. або 51,4%, в т.ч. на зарплату та енергоносії - 1994162,61тис.грн. або 49,2 %, медикаменти - 90000,0 або 4,3%,   інші : 1968668 грн., або 48,6% </t>
    </r>
  </si>
  <si>
    <t>Поточний ремонт димоходу Трисвятськослобідської ЗОШ (ін.субв. Трисвятськослобідської с/р)</t>
  </si>
  <si>
    <t>130203-50324</t>
  </si>
  <si>
    <t>Зменшення обсягу іншої додаткової дотації від Седнівської сел/р на фін.підпримку дитячо-юнацьких спртивних шкіл</t>
  </si>
  <si>
    <t>На відшкодування пільгових пенсій</t>
  </si>
  <si>
    <t xml:space="preserve">Поточний ремонт котельні Ковпитської ЗОШ </t>
  </si>
  <si>
    <t>Придбання ламп по Довжицькому НВК</t>
  </si>
  <si>
    <t>Придбання холодильника для Довжицького НВК</t>
  </si>
  <si>
    <t>Ін.субвеція з обл.бюджету</t>
  </si>
  <si>
    <t>250388-8510</t>
  </si>
  <si>
    <t>Субвенція з ДБ місц.бюджетам на провед.виборів</t>
  </si>
  <si>
    <t>250203-8021</t>
  </si>
  <si>
    <t>Субвенція з ДБ на проведення місцевих виборів-виготовлення списків виборців, іменних запрошень</t>
  </si>
  <si>
    <t>На оплату водопостачання</t>
  </si>
  <si>
    <t>За державну  експертизу по робочому проекту „Реконструкція системи теплозабезпечення комунального лікувально-профілактичного закладу „Чернігівська центральна районна лікарня” ” Чернігівської районної ради Чернігівської області по вул.Шевченка, 114 в м. Чернігові. Теплові мережі. Безканальна прокладка”</t>
  </si>
  <si>
    <t>Виготовлення ПКД по капремонту Редьківської амбулаторії</t>
  </si>
  <si>
    <t>Капремонт системи газопостачання з за міною лічильника Анисівської, Ст.Білоуської амбулаторій, Н.Білоуського, Халявинського, Вознесенського, Петрушинського ФАПів</t>
  </si>
  <si>
    <t>Придбання твердопаливного котла для Ковписької амбулаторії</t>
  </si>
  <si>
    <t>Придбання основних засобів</t>
  </si>
  <si>
    <t>Придбання пального для автомобіля Гончарівської амбулаторії ЗПСМ</t>
  </si>
  <si>
    <t>Поточний ремонт терапевтичного відділення ЦРЛ (ін.субв. Гончарівської с/р)</t>
  </si>
  <si>
    <t>ПЕРЕВИКОНАННЯ саном на 01.09.2017</t>
  </si>
  <si>
    <t>Нерозподілено перевико-на на інші видатки</t>
  </si>
  <si>
    <t xml:space="preserve">На виплату зарплати працівникам ЦПМСД у зв`язку з незабезпеченістю </t>
  </si>
  <si>
    <t>Капремонт Боровиківського ФПу (ін.субв. Боровиківської с/р)</t>
  </si>
  <si>
    <t>Встановлення захисних решіток у Анисівській лікарській амбулаторії ЗПСМ (ін.субв.Анисівської с/р)</t>
  </si>
  <si>
    <t>150101-6310</t>
  </si>
  <si>
    <t>Виготовлення ПКД по реконструкції приміщення Анисівської лікарської амбулаторії ЗПСМ під службове житло (ін.субв.Анисівської с/р)</t>
  </si>
  <si>
    <t>Матеріали  20.09.2017</t>
  </si>
  <si>
    <t>Затверджено спільним розпорядженням РДА та райради та розпорядженнями голови РДА</t>
  </si>
  <si>
    <t>Поточний ремонт Мохнатинської амбулаторії</t>
  </si>
  <si>
    <t>Інша додат.дотація сільським радам на заробітну плату (Пісківська с\р-7000, Редьківська с/р-59000грн, Хмільницька с\р-70000,0 грн)</t>
  </si>
  <si>
    <t>110204-4090</t>
  </si>
  <si>
    <t>На виплату заробітної плати по закладам освіти у зв`язку з незабезпеченістю (крім педпрацівників по ЗОШ)</t>
  </si>
  <si>
    <t>Поточний ремонт автомобіля</t>
  </si>
  <si>
    <t>Придбання матеріалів для поточ.ремонт старого харчоблоку ЦРЛ (ін.субв. Гончарівської с/р)</t>
  </si>
  <si>
    <t>Підготовка до опалювального сезону (утеплення трудопроводів,  встановлення котла в ФП с.Рябці</t>
  </si>
  <si>
    <t>Придбання медичних бланків, передплата періодичних видань</t>
  </si>
  <si>
    <t>Зміцнення мат.-тех.баз ФП с.Нове-придбання дошки полової та штахетника (інша субвенція Седнівської с/р)</t>
  </si>
  <si>
    <t>Зміцнення мат.-тех.баз Товстоліського ФП -встановлення паркану (інша субвенція Терехівська  с/р)</t>
  </si>
  <si>
    <t>Введення посад художніх керівників,методиста духовного жанру (ін.субвенції Киїнська с/р-58,9 тис.грн., Ст.Білоуська-13,6 тис.грн.)</t>
  </si>
  <si>
    <t>Розпорядження КМУ від 30.08.17 р. № 640-р -Капітальний ремонт Халявинської ЗОШ І –ІІІ ст., Чернігівської обл., Чернігівського району с. Халявин, вул.. Шкільна 15а (заміна вікон та дверей (коригування))</t>
  </si>
  <si>
    <t>Розпорядження КМУ від 30.08.17 р. № 640-р-Капітальний ремонт технологічного обладнання котельні Брусиловської ЗОШ І-ІІІ ст. Чернігівської обл. Чернігівського району с. Брусилов, вул. Шевченко, 50</t>
  </si>
  <si>
    <t>Розпорядження КМУ від 30.08.17 р. № 640-р-Капітальний ремонт технологічного обладнання котельні Олишівської ЗОШ I—III ст., розташованої за адресою: Чернігівська область, Чернігівський район, с. Олишівка, вул. Шкільна, 11</t>
  </si>
  <si>
    <t>Розпорядження КМУ від 30.08.17 р. № 640-р-Капітальний ремонт будівлі Редьківського НВК за адресою: с. Редьківка, вул. Процька, 12, Чернігівського району Чернігівської області (заміна вікон, вхідних дверей та утеплення горищного перекриття)</t>
  </si>
  <si>
    <t>Співфінансування по капремонту технологічного обладнання котельні Олишівської ЗОШ I—III ст., за рахунок ін.субвенції від Олишівської сел/р</t>
  </si>
  <si>
    <r>
      <t>Залишок коштів після направлення згідно сесії райради від 25.07.2017р. та спільного розпорядження від 11.08.17 № 18/18 складає : на котловому рахунку</t>
    </r>
    <r>
      <rPr>
        <b/>
        <sz val="14"/>
        <rFont val="Times New Roman"/>
        <family val="1"/>
      </rPr>
      <t xml:space="preserve">- 66912,81 </t>
    </r>
    <r>
      <rPr>
        <b/>
        <sz val="16"/>
        <rFont val="Times New Roman"/>
        <family val="1"/>
      </rPr>
      <t xml:space="preserve">грн.(з врахуванням оборотно-касової готівки-10000,0 грн.),    освітньої субвенції  - 97456,48 </t>
    </r>
  </si>
</sst>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_-* #,##0.0\ &quot;грн.&quot;_-;\-* #,##0.0\ &quot;грн.&quot;_-;_-* &quot;-&quot;??\ &quot;грн.&quot;_-;_-@_-"/>
    <numFmt numFmtId="173" formatCode="_-* #,##0\ &quot;грн.&quot;_-;\-* #,##0\ &quot;грн.&quot;_-;_-* &quot;-&quot;??\ &quot;грн.&quot;_-;_-@_-"/>
    <numFmt numFmtId="174" formatCode="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0"/>
    <numFmt numFmtId="181" formatCode="0.00000"/>
    <numFmt numFmtId="182" formatCode="0.0000"/>
    <numFmt numFmtId="183" formatCode="#,##0_ ;[Red]\-#,##0\ "/>
    <numFmt numFmtId="184" formatCode="0.00_ ;[Red]\-0.00\ "/>
    <numFmt numFmtId="185" formatCode="[$-422]d\ mmmm\ yyyy&quot; р.&quot;"/>
    <numFmt numFmtId="186" formatCode="#,##0.0"/>
  </numFmts>
  <fonts count="64">
    <font>
      <sz val="10"/>
      <name val="Arial Cyr"/>
      <family val="0"/>
    </font>
    <font>
      <sz val="12"/>
      <name val="Times New Roman"/>
      <family val="1"/>
    </font>
    <font>
      <sz val="8"/>
      <name val="Arial Cyr"/>
      <family val="0"/>
    </font>
    <font>
      <b/>
      <sz val="16"/>
      <name val="Times New Roman"/>
      <family val="1"/>
    </font>
    <font>
      <b/>
      <sz val="14"/>
      <name val="Times New Roman"/>
      <family val="1"/>
    </font>
    <font>
      <b/>
      <sz val="12"/>
      <color indexed="61"/>
      <name val="Times New Roman"/>
      <family val="1"/>
    </font>
    <font>
      <sz val="12"/>
      <color indexed="61"/>
      <name val="Times New Roman"/>
      <family val="1"/>
    </font>
    <font>
      <sz val="14"/>
      <name val="Times New Roman"/>
      <family val="1"/>
    </font>
    <font>
      <b/>
      <sz val="14"/>
      <color indexed="61"/>
      <name val="Times New Roman"/>
      <family val="1"/>
    </font>
    <font>
      <sz val="14"/>
      <color indexed="10"/>
      <name val="Times New Roman"/>
      <family val="1"/>
    </font>
    <font>
      <b/>
      <sz val="20"/>
      <name val="Times New Roman"/>
      <family val="1"/>
    </font>
    <font>
      <b/>
      <sz val="16"/>
      <color indexed="10"/>
      <name val="Times New Roman"/>
      <family val="1"/>
    </font>
    <font>
      <u val="single"/>
      <sz val="10"/>
      <color indexed="12"/>
      <name val="Arial Cyr"/>
      <family val="0"/>
    </font>
    <font>
      <u val="single"/>
      <sz val="10"/>
      <color indexed="36"/>
      <name val="Arial Cyr"/>
      <family val="0"/>
    </font>
    <font>
      <b/>
      <sz val="14"/>
      <color indexed="10"/>
      <name val="Times New Roman"/>
      <family val="1"/>
    </font>
    <font>
      <sz val="16"/>
      <name val="Times New Roman"/>
      <family val="1"/>
    </font>
    <font>
      <i/>
      <sz val="16"/>
      <name val="Times New Roman"/>
      <family val="1"/>
    </font>
    <font>
      <b/>
      <sz val="16"/>
      <color indexed="61"/>
      <name val="Times New Roman"/>
      <family val="1"/>
    </font>
    <font>
      <sz val="16"/>
      <color indexed="61"/>
      <name val="Times New Roman"/>
      <family val="1"/>
    </font>
    <font>
      <sz val="16"/>
      <color indexed="10"/>
      <name val="Times New Roman"/>
      <family val="1"/>
    </font>
    <font>
      <b/>
      <sz val="18"/>
      <name val="Times New Roman"/>
      <family val="1"/>
    </font>
    <font>
      <b/>
      <sz val="18"/>
      <color indexed="10"/>
      <name val="Times New Roman"/>
      <family val="1"/>
    </font>
    <font>
      <b/>
      <sz val="18"/>
      <color indexed="61"/>
      <name val="Times New Roman"/>
      <family val="1"/>
    </font>
    <font>
      <sz val="18"/>
      <name val="Times New Roman"/>
      <family val="1"/>
    </font>
    <font>
      <b/>
      <i/>
      <sz val="16"/>
      <name val="Times New Roman"/>
      <family val="1"/>
    </font>
    <font>
      <b/>
      <u val="single"/>
      <sz val="14"/>
      <name val="Times New Roman"/>
      <family val="1"/>
    </font>
    <font>
      <b/>
      <sz val="12"/>
      <name val="Times New Roman"/>
      <family val="1"/>
    </font>
    <font>
      <b/>
      <i/>
      <sz val="18"/>
      <name val="Times New Roman"/>
      <family val="1"/>
    </font>
    <font>
      <b/>
      <sz val="12"/>
      <color indexed="10"/>
      <name val="Times New Roman"/>
      <family val="1"/>
    </font>
    <font>
      <b/>
      <sz val="13"/>
      <name val="Times New Roman"/>
      <family val="1"/>
    </font>
    <font>
      <b/>
      <sz val="18"/>
      <color indexed="56"/>
      <name val="Cambria"/>
      <family val="2"/>
    </font>
    <font>
      <b/>
      <sz val="15"/>
      <color indexed="56"/>
      <name val="Arial Cyr"/>
      <family val="2"/>
    </font>
    <font>
      <b/>
      <sz val="13"/>
      <color indexed="56"/>
      <name val="Arial Cyr"/>
      <family val="2"/>
    </font>
    <font>
      <b/>
      <sz val="11"/>
      <color indexed="56"/>
      <name val="Arial Cyr"/>
      <family val="2"/>
    </font>
    <font>
      <sz val="10"/>
      <color indexed="17"/>
      <name val="Arial Cyr"/>
      <family val="2"/>
    </font>
    <font>
      <sz val="10"/>
      <color indexed="20"/>
      <name val="Arial Cyr"/>
      <family val="2"/>
    </font>
    <font>
      <sz val="10"/>
      <color indexed="60"/>
      <name val="Arial Cyr"/>
      <family val="2"/>
    </font>
    <font>
      <sz val="10"/>
      <color indexed="62"/>
      <name val="Arial Cyr"/>
      <family val="2"/>
    </font>
    <font>
      <b/>
      <sz val="10"/>
      <color indexed="63"/>
      <name val="Arial Cyr"/>
      <family val="2"/>
    </font>
    <font>
      <b/>
      <sz val="10"/>
      <color indexed="52"/>
      <name val="Arial Cyr"/>
      <family val="2"/>
    </font>
    <font>
      <sz val="10"/>
      <color indexed="52"/>
      <name val="Arial Cyr"/>
      <family val="2"/>
    </font>
    <font>
      <b/>
      <sz val="10"/>
      <color indexed="9"/>
      <name val="Arial Cyr"/>
      <family val="2"/>
    </font>
    <font>
      <sz val="10"/>
      <color indexed="10"/>
      <name val="Arial Cyr"/>
      <family val="2"/>
    </font>
    <font>
      <i/>
      <sz val="10"/>
      <color indexed="23"/>
      <name val="Arial Cyr"/>
      <family val="2"/>
    </font>
    <font>
      <b/>
      <sz val="10"/>
      <color indexed="8"/>
      <name val="Arial Cyr"/>
      <family val="2"/>
    </font>
    <font>
      <sz val="10"/>
      <color indexed="9"/>
      <name val="Arial Cyr"/>
      <family val="2"/>
    </font>
    <font>
      <sz val="10"/>
      <color indexed="8"/>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medium"/>
      <bottom style="medium"/>
    </border>
    <border>
      <left>
        <color indexed="63"/>
      </left>
      <right>
        <color indexed="63"/>
      </right>
      <top style="thin"/>
      <bottom style="thin"/>
    </border>
    <border>
      <left style="thin"/>
      <right>
        <color indexed="63"/>
      </right>
      <top style="thin"/>
      <bottom style="thin"/>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3"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187">
    <xf numFmtId="0" fontId="0" fillId="0" borderId="0" xfId="0" applyAlignment="1">
      <alignment/>
    </xf>
    <xf numFmtId="0" fontId="1" fillId="0" borderId="0" xfId="0" applyFont="1" applyFill="1" applyAlignment="1">
      <alignment vertical="top"/>
    </xf>
    <xf numFmtId="0" fontId="1" fillId="0" borderId="0" xfId="0" applyFont="1" applyAlignment="1">
      <alignment vertical="top"/>
    </xf>
    <xf numFmtId="0" fontId="1" fillId="0" borderId="10" xfId="0" applyFont="1" applyBorder="1" applyAlignment="1">
      <alignment horizontal="center" vertical="top"/>
    </xf>
    <xf numFmtId="0" fontId="4" fillId="0" borderId="10" xfId="0" applyFont="1" applyFill="1" applyBorder="1" applyAlignment="1">
      <alignment horizontal="center" vertical="top"/>
    </xf>
    <xf numFmtId="49" fontId="3" fillId="33" borderId="10" xfId="0" applyNumberFormat="1" applyFont="1" applyFill="1" applyBorder="1" applyAlignment="1">
      <alignment vertical="top" wrapText="1"/>
    </xf>
    <xf numFmtId="0" fontId="9" fillId="0" borderId="0" xfId="0" applyFont="1" applyFill="1" applyAlignment="1">
      <alignment vertical="top"/>
    </xf>
    <xf numFmtId="0" fontId="14" fillId="0" borderId="0" xfId="0" applyFont="1" applyFill="1" applyAlignment="1">
      <alignment vertical="top"/>
    </xf>
    <xf numFmtId="0" fontId="1" fillId="0" borderId="0" xfId="0" applyFont="1" applyAlignment="1">
      <alignment horizontal="center" vertical="top"/>
    </xf>
    <xf numFmtId="0" fontId="4" fillId="0" borderId="0" xfId="0" applyFont="1" applyFill="1" applyAlignment="1">
      <alignment horizontal="left" vertical="top"/>
    </xf>
    <xf numFmtId="0" fontId="3" fillId="33" borderId="10" xfId="0" applyFont="1" applyFill="1" applyBorder="1" applyAlignment="1">
      <alignment horizontal="center" vertical="top"/>
    </xf>
    <xf numFmtId="0" fontId="3" fillId="33" borderId="10" xfId="0" applyFont="1" applyFill="1" applyBorder="1" applyAlignment="1">
      <alignment horizontal="left" vertical="top"/>
    </xf>
    <xf numFmtId="0" fontId="15" fillId="0" borderId="0" xfId="0" applyFont="1" applyAlignment="1">
      <alignment horizontal="center" vertical="top"/>
    </xf>
    <xf numFmtId="4" fontId="3" fillId="33" borderId="10" xfId="0" applyNumberFormat="1" applyFont="1" applyFill="1" applyBorder="1" applyAlignment="1">
      <alignment horizontal="center" vertical="top"/>
    </xf>
    <xf numFmtId="4" fontId="15" fillId="0" borderId="10" xfId="0" applyNumberFormat="1" applyFont="1" applyFill="1" applyBorder="1" applyAlignment="1">
      <alignment horizontal="center" vertical="top"/>
    </xf>
    <xf numFmtId="4" fontId="3" fillId="0" borderId="10" xfId="0" applyNumberFormat="1" applyFont="1" applyFill="1" applyBorder="1" applyAlignment="1">
      <alignment horizontal="center" vertical="top"/>
    </xf>
    <xf numFmtId="4" fontId="3" fillId="0" borderId="10" xfId="0" applyNumberFormat="1" applyFont="1" applyFill="1" applyBorder="1" applyAlignment="1">
      <alignment horizontal="center" vertical="top" wrapText="1"/>
    </xf>
    <xf numFmtId="0" fontId="4" fillId="0" borderId="11" xfId="0" applyFont="1" applyFill="1" applyBorder="1" applyAlignment="1">
      <alignment horizontal="left" vertical="top"/>
    </xf>
    <xf numFmtId="4" fontId="4" fillId="0" borderId="0" xfId="0" applyNumberFormat="1" applyFont="1" applyFill="1" applyAlignment="1">
      <alignment horizontal="left" vertical="top"/>
    </xf>
    <xf numFmtId="0" fontId="15" fillId="0" borderId="0" xfId="0" applyFont="1" applyFill="1" applyAlignment="1">
      <alignment vertical="top"/>
    </xf>
    <xf numFmtId="0" fontId="15" fillId="34" borderId="0" xfId="0" applyFont="1" applyFill="1" applyAlignment="1">
      <alignment vertical="top"/>
    </xf>
    <xf numFmtId="0" fontId="20" fillId="33" borderId="10" xfId="0" applyFont="1" applyFill="1" applyBorder="1" applyAlignment="1">
      <alignment vertical="top"/>
    </xf>
    <xf numFmtId="0" fontId="3" fillId="34" borderId="0" xfId="0" applyFont="1" applyFill="1" applyAlignment="1">
      <alignment vertical="top"/>
    </xf>
    <xf numFmtId="0" fontId="19" fillId="0" borderId="0" xfId="0" applyFont="1" applyFill="1" applyAlignment="1">
      <alignment vertical="top"/>
    </xf>
    <xf numFmtId="0" fontId="19" fillId="34" borderId="0" xfId="0" applyFont="1" applyFill="1" applyAlignment="1">
      <alignment vertical="top"/>
    </xf>
    <xf numFmtId="0" fontId="20" fillId="33" borderId="10" xfId="0" applyFont="1" applyFill="1" applyBorder="1" applyAlignment="1">
      <alignment horizontal="left" vertical="top" wrapText="1"/>
    </xf>
    <xf numFmtId="4" fontId="20" fillId="33" borderId="10" xfId="0" applyNumberFormat="1" applyFont="1" applyFill="1" applyBorder="1" applyAlignment="1">
      <alignment horizontal="center" vertical="top"/>
    </xf>
    <xf numFmtId="0" fontId="15" fillId="0" borderId="10" xfId="0" applyFont="1" applyBorder="1" applyAlignment="1">
      <alignment horizontal="center" vertical="top" wrapText="1"/>
    </xf>
    <xf numFmtId="0" fontId="15" fillId="0" borderId="12" xfId="0" applyFont="1" applyBorder="1" applyAlignment="1">
      <alignment vertical="top" wrapText="1"/>
    </xf>
    <xf numFmtId="0" fontId="15" fillId="35" borderId="13" xfId="0" applyFont="1" applyFill="1" applyBorder="1" applyAlignment="1">
      <alignment horizontal="center" vertical="top" wrapText="1"/>
    </xf>
    <xf numFmtId="0" fontId="1" fillId="0" borderId="13" xfId="0" applyFont="1" applyBorder="1" applyAlignment="1">
      <alignment horizontal="center" vertical="top"/>
    </xf>
    <xf numFmtId="0" fontId="15" fillId="0" borderId="10" xfId="0" applyFont="1"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25" fillId="0" borderId="0" xfId="0" applyFont="1" applyFill="1" applyAlignment="1">
      <alignment horizontal="left" vertical="top" wrapText="1"/>
    </xf>
    <xf numFmtId="0" fontId="15" fillId="0" borderId="10" xfId="0" applyFont="1" applyFill="1" applyBorder="1" applyAlignment="1">
      <alignment vertical="top"/>
    </xf>
    <xf numFmtId="0" fontId="14" fillId="0" borderId="10" xfId="0" applyFont="1" applyFill="1" applyBorder="1" applyAlignment="1">
      <alignment vertical="top"/>
    </xf>
    <xf numFmtId="0" fontId="4" fillId="0" borderId="0" xfId="0" applyFont="1" applyFill="1" applyBorder="1" applyAlignment="1">
      <alignment horizontal="left" vertical="top"/>
    </xf>
    <xf numFmtId="0" fontId="4" fillId="0" borderId="10" xfId="0" applyFont="1" applyFill="1" applyBorder="1" applyAlignment="1">
      <alignment vertical="top"/>
    </xf>
    <xf numFmtId="4" fontId="20" fillId="0" borderId="10" xfId="0" applyNumberFormat="1" applyFont="1" applyFill="1" applyBorder="1" applyAlignment="1">
      <alignment horizontal="center" vertical="top"/>
    </xf>
    <xf numFmtId="4" fontId="10" fillId="0" borderId="10" xfId="0" applyNumberFormat="1" applyFont="1" applyFill="1" applyBorder="1" applyAlignment="1">
      <alignment horizontal="center" vertical="top"/>
    </xf>
    <xf numFmtId="0" fontId="15" fillId="0" borderId="10" xfId="0" applyFont="1" applyFill="1" applyBorder="1" applyAlignment="1">
      <alignment horizontal="center" vertical="top"/>
    </xf>
    <xf numFmtId="4" fontId="20" fillId="0" borderId="10" xfId="0" applyNumberFormat="1" applyFont="1" applyFill="1" applyBorder="1" applyAlignment="1">
      <alignment horizontal="center" vertical="top" wrapText="1"/>
    </xf>
    <xf numFmtId="0" fontId="20" fillId="0" borderId="10" xfId="0" applyFont="1" applyFill="1" applyBorder="1" applyAlignment="1">
      <alignment horizontal="center" vertical="top"/>
    </xf>
    <xf numFmtId="0" fontId="20" fillId="0" borderId="10" xfId="0" applyFont="1" applyFill="1" applyBorder="1" applyAlignment="1">
      <alignment horizontal="left" vertical="top" wrapText="1"/>
    </xf>
    <xf numFmtId="0" fontId="23" fillId="0" borderId="10" xfId="0" applyFont="1" applyFill="1" applyBorder="1" applyAlignment="1">
      <alignment vertical="top"/>
    </xf>
    <xf numFmtId="186" fontId="20" fillId="0" borderId="10" xfId="0" applyNumberFormat="1" applyFont="1" applyFill="1" applyBorder="1" applyAlignment="1">
      <alignment horizontal="center" vertical="top"/>
    </xf>
    <xf numFmtId="0" fontId="20" fillId="0" borderId="10" xfId="0" applyFont="1" applyFill="1" applyBorder="1" applyAlignment="1">
      <alignment vertical="top" wrapText="1"/>
    </xf>
    <xf numFmtId="0" fontId="7" fillId="0" borderId="10" xfId="0" applyFont="1" applyFill="1" applyBorder="1" applyAlignment="1">
      <alignment horizontal="center" vertical="top"/>
    </xf>
    <xf numFmtId="0" fontId="4" fillId="0" borderId="14" xfId="0" applyFont="1" applyFill="1" applyBorder="1" applyAlignment="1">
      <alignment horizontal="left" vertical="top"/>
    </xf>
    <xf numFmtId="0" fontId="1" fillId="0" borderId="10" xfId="0" applyFont="1" applyBorder="1" applyAlignment="1">
      <alignment horizontal="center" vertical="top" wrapText="1"/>
    </xf>
    <xf numFmtId="0" fontId="4" fillId="33" borderId="10" xfId="0" applyFont="1" applyFill="1" applyBorder="1" applyAlignment="1">
      <alignment horizontal="center" vertical="top"/>
    </xf>
    <xf numFmtId="4" fontId="10" fillId="33" borderId="10" xfId="0" applyNumberFormat="1" applyFont="1" applyFill="1" applyBorder="1" applyAlignment="1">
      <alignment horizontal="center" vertical="top"/>
    </xf>
    <xf numFmtId="0" fontId="9" fillId="33" borderId="0" xfId="0" applyFont="1" applyFill="1" applyAlignment="1">
      <alignment vertical="top"/>
    </xf>
    <xf numFmtId="0" fontId="4" fillId="0" borderId="0" xfId="0" applyFont="1" applyFill="1" applyAlignment="1">
      <alignment horizontal="center" vertical="top" wrapText="1"/>
    </xf>
    <xf numFmtId="4" fontId="27" fillId="33" borderId="10" xfId="0" applyNumberFormat="1" applyFont="1" applyFill="1" applyBorder="1" applyAlignment="1">
      <alignment horizontal="center" vertical="top" wrapText="1"/>
    </xf>
    <xf numFmtId="0" fontId="20" fillId="33" borderId="10" xfId="0" applyFont="1" applyFill="1" applyBorder="1" applyAlignment="1">
      <alignment vertical="top" wrapText="1"/>
    </xf>
    <xf numFmtId="4" fontId="23" fillId="0" borderId="10" xfId="0" applyNumberFormat="1" applyFont="1" applyFill="1" applyBorder="1" applyAlignment="1">
      <alignment horizontal="center" vertical="top"/>
    </xf>
    <xf numFmtId="3" fontId="23" fillId="0" borderId="10" xfId="0" applyNumberFormat="1" applyFont="1" applyFill="1" applyBorder="1" applyAlignment="1">
      <alignment horizontal="center" vertical="top"/>
    </xf>
    <xf numFmtId="0" fontId="15" fillId="0" borderId="10" xfId="0" applyFont="1" applyFill="1" applyBorder="1" applyAlignment="1">
      <alignment vertical="top" wrapText="1"/>
    </xf>
    <xf numFmtId="0" fontId="3" fillId="0" borderId="10" xfId="0" applyFont="1" applyFill="1" applyBorder="1" applyAlignment="1">
      <alignment horizontal="center" vertical="top"/>
    </xf>
    <xf numFmtId="4" fontId="20" fillId="33" borderId="10" xfId="0" applyNumberFormat="1" applyFont="1" applyFill="1" applyBorder="1" applyAlignment="1">
      <alignment horizontal="center" vertical="top" wrapText="1"/>
    </xf>
    <xf numFmtId="49" fontId="3" fillId="0" borderId="10" xfId="0" applyNumberFormat="1" applyFont="1" applyFill="1" applyBorder="1" applyAlignment="1">
      <alignment vertical="top" wrapText="1"/>
    </xf>
    <xf numFmtId="4" fontId="27" fillId="0" borderId="10" xfId="0" applyNumberFormat="1" applyFont="1" applyFill="1" applyBorder="1" applyAlignment="1">
      <alignment horizontal="center" vertical="top" wrapText="1"/>
    </xf>
    <xf numFmtId="4" fontId="27" fillId="0" borderId="10" xfId="0" applyNumberFormat="1" applyFont="1" applyFill="1" applyBorder="1" applyAlignment="1">
      <alignment horizontal="center" vertical="top"/>
    </xf>
    <xf numFmtId="0" fontId="20" fillId="0" borderId="10" xfId="0" applyFont="1" applyFill="1" applyBorder="1" applyAlignment="1">
      <alignment vertical="top"/>
    </xf>
    <xf numFmtId="0" fontId="20" fillId="34" borderId="0" xfId="0" applyFont="1" applyFill="1" applyAlignment="1">
      <alignment vertical="top"/>
    </xf>
    <xf numFmtId="0" fontId="20" fillId="0" borderId="10" xfId="0" applyFont="1" applyFill="1" applyBorder="1" applyAlignment="1">
      <alignment wrapText="1"/>
    </xf>
    <xf numFmtId="0" fontId="4" fillId="0" borderId="0" xfId="0" applyFont="1" applyFill="1" applyAlignment="1">
      <alignment vertical="top"/>
    </xf>
    <xf numFmtId="0" fontId="21" fillId="34" borderId="0" xfId="0" applyFont="1" applyFill="1" applyAlignment="1">
      <alignment vertical="top"/>
    </xf>
    <xf numFmtId="0" fontId="20" fillId="0" borderId="0" xfId="0" applyFont="1" applyFill="1" applyAlignment="1">
      <alignment vertical="top"/>
    </xf>
    <xf numFmtId="3" fontId="20" fillId="33" borderId="10" xfId="0" applyNumberFormat="1" applyFont="1" applyFill="1" applyBorder="1" applyAlignment="1">
      <alignment horizontal="center" vertical="top"/>
    </xf>
    <xf numFmtId="4" fontId="15" fillId="33" borderId="10" xfId="0" applyNumberFormat="1" applyFont="1" applyFill="1" applyBorder="1" applyAlignment="1">
      <alignment horizontal="center" vertical="top"/>
    </xf>
    <xf numFmtId="0" fontId="7" fillId="33" borderId="10" xfId="0" applyFont="1" applyFill="1" applyBorder="1" applyAlignment="1">
      <alignment vertical="top"/>
    </xf>
    <xf numFmtId="0" fontId="7" fillId="33" borderId="10" xfId="0" applyFont="1" applyFill="1" applyBorder="1" applyAlignment="1">
      <alignment vertical="top" wrapText="1"/>
    </xf>
    <xf numFmtId="4" fontId="16" fillId="33" borderId="10" xfId="0" applyNumberFormat="1" applyFont="1" applyFill="1" applyBorder="1" applyAlignment="1">
      <alignment horizontal="center" vertical="top" wrapText="1"/>
    </xf>
    <xf numFmtId="4" fontId="16" fillId="33" borderId="10" xfId="0" applyNumberFormat="1" applyFont="1" applyFill="1" applyBorder="1" applyAlignment="1">
      <alignment horizontal="center" vertical="top"/>
    </xf>
    <xf numFmtId="0" fontId="20" fillId="34" borderId="10" xfId="0" applyFont="1" applyFill="1" applyBorder="1" applyAlignment="1">
      <alignment horizontal="center" vertical="top"/>
    </xf>
    <xf numFmtId="0" fontId="3" fillId="34" borderId="10" xfId="0" applyFont="1" applyFill="1" applyBorder="1" applyAlignment="1">
      <alignment horizontal="center" vertical="top"/>
    </xf>
    <xf numFmtId="0" fontId="20" fillId="34" borderId="10" xfId="0" applyFont="1" applyFill="1" applyBorder="1" applyAlignment="1">
      <alignment vertical="top" wrapText="1"/>
    </xf>
    <xf numFmtId="4" fontId="20" fillId="34" borderId="10" xfId="0" applyNumberFormat="1" applyFont="1" applyFill="1" applyBorder="1" applyAlignment="1">
      <alignment horizontal="center" vertical="top"/>
    </xf>
    <xf numFmtId="0" fontId="20" fillId="34" borderId="10" xfId="0" applyFont="1" applyFill="1" applyBorder="1" applyAlignment="1">
      <alignment vertical="top"/>
    </xf>
    <xf numFmtId="0" fontId="20" fillId="34" borderId="10" xfId="0" applyFont="1" applyFill="1" applyBorder="1" applyAlignment="1">
      <alignment horizontal="left" vertical="top" wrapText="1"/>
    </xf>
    <xf numFmtId="3" fontId="20" fillId="34" borderId="10" xfId="0" applyNumberFormat="1" applyFont="1" applyFill="1" applyBorder="1" applyAlignment="1">
      <alignment horizontal="center" vertical="top"/>
    </xf>
    <xf numFmtId="0" fontId="3" fillId="34" borderId="10" xfId="0" applyFont="1" applyFill="1" applyBorder="1" applyAlignment="1">
      <alignment vertical="top" wrapText="1"/>
    </xf>
    <xf numFmtId="4" fontId="3" fillId="34" borderId="10" xfId="0" applyNumberFormat="1" applyFont="1" applyFill="1" applyBorder="1" applyAlignment="1">
      <alignment horizontal="center" vertical="top"/>
    </xf>
    <xf numFmtId="3" fontId="3" fillId="34" borderId="10" xfId="0" applyNumberFormat="1" applyFont="1" applyFill="1" applyBorder="1" applyAlignment="1">
      <alignment horizontal="center" vertical="top"/>
    </xf>
    <xf numFmtId="0" fontId="4" fillId="34" borderId="10" xfId="0" applyFont="1" applyFill="1" applyBorder="1" applyAlignment="1">
      <alignment horizontal="center" vertical="top"/>
    </xf>
    <xf numFmtId="4" fontId="20" fillId="34" borderId="10" xfId="0" applyNumberFormat="1" applyFont="1" applyFill="1" applyBorder="1" applyAlignment="1">
      <alignment horizontal="center" vertical="top" wrapText="1"/>
    </xf>
    <xf numFmtId="186" fontId="20" fillId="34" borderId="10" xfId="0" applyNumberFormat="1" applyFont="1" applyFill="1" applyBorder="1" applyAlignment="1">
      <alignment horizontal="center" vertical="top"/>
    </xf>
    <xf numFmtId="4" fontId="3" fillId="34" borderId="10" xfId="0" applyNumberFormat="1" applyFont="1" applyFill="1" applyBorder="1" applyAlignment="1">
      <alignment horizontal="center" vertical="top" wrapText="1"/>
    </xf>
    <xf numFmtId="4" fontId="15" fillId="34" borderId="10" xfId="0" applyNumberFormat="1" applyFont="1" applyFill="1" applyBorder="1" applyAlignment="1">
      <alignment horizontal="center" vertical="top"/>
    </xf>
    <xf numFmtId="49" fontId="3" fillId="34" borderId="10" xfId="0" applyNumberFormat="1" applyFont="1" applyFill="1" applyBorder="1" applyAlignment="1">
      <alignment vertical="top" wrapText="1"/>
    </xf>
    <xf numFmtId="0" fontId="9" fillId="34" borderId="0" xfId="0" applyFont="1" applyFill="1" applyAlignment="1">
      <alignment vertical="top"/>
    </xf>
    <xf numFmtId="49" fontId="20" fillId="34" borderId="10" xfId="0" applyNumberFormat="1" applyFont="1" applyFill="1" applyBorder="1" applyAlignment="1">
      <alignment vertical="top" wrapText="1"/>
    </xf>
    <xf numFmtId="0" fontId="1" fillId="34" borderId="0" xfId="0" applyFont="1" applyFill="1" applyAlignment="1">
      <alignment vertical="top"/>
    </xf>
    <xf numFmtId="0" fontId="20" fillId="34" borderId="10" xfId="0" applyFont="1" applyFill="1" applyBorder="1" applyAlignment="1">
      <alignment horizontal="center" vertical="top" wrapText="1"/>
    </xf>
    <xf numFmtId="0" fontId="3" fillId="34" borderId="10" xfId="0" applyFont="1" applyFill="1" applyBorder="1" applyAlignment="1">
      <alignment horizontal="left" vertical="top"/>
    </xf>
    <xf numFmtId="0" fontId="7" fillId="34" borderId="10" xfId="0" applyFont="1" applyFill="1" applyBorder="1" applyAlignment="1">
      <alignment horizontal="left" vertical="top" wrapText="1"/>
    </xf>
    <xf numFmtId="4" fontId="27" fillId="34" borderId="10" xfId="0" applyNumberFormat="1" applyFont="1" applyFill="1" applyBorder="1" applyAlignment="1">
      <alignment horizontal="center" vertical="top" wrapText="1"/>
    </xf>
    <xf numFmtId="0" fontId="20" fillId="34" borderId="10" xfId="0" applyFont="1" applyFill="1" applyBorder="1" applyAlignment="1">
      <alignment horizontal="left" vertical="top"/>
    </xf>
    <xf numFmtId="0" fontId="21" fillId="34" borderId="0" xfId="0" applyFont="1" applyFill="1" applyAlignment="1">
      <alignment horizontal="center" vertical="top"/>
    </xf>
    <xf numFmtId="0" fontId="22" fillId="34" borderId="0" xfId="0" applyFont="1" applyFill="1" applyBorder="1" applyAlignment="1">
      <alignment vertical="top"/>
    </xf>
    <xf numFmtId="0" fontId="23" fillId="34" borderId="0" xfId="0" applyFont="1" applyFill="1" applyAlignment="1">
      <alignment vertical="top"/>
    </xf>
    <xf numFmtId="0" fontId="22" fillId="34" borderId="0" xfId="0" applyFont="1" applyFill="1" applyBorder="1" applyAlignment="1">
      <alignment horizontal="center" vertical="top"/>
    </xf>
    <xf numFmtId="174" fontId="22" fillId="34" borderId="0" xfId="0" applyNumberFormat="1" applyFont="1" applyFill="1" applyBorder="1" applyAlignment="1">
      <alignment horizontal="center" vertical="top"/>
    </xf>
    <xf numFmtId="0" fontId="22" fillId="34" borderId="0" xfId="0" applyFont="1" applyFill="1" applyAlignment="1">
      <alignment vertical="top"/>
    </xf>
    <xf numFmtId="0" fontId="8" fillId="34" borderId="0" xfId="0" applyFont="1" applyFill="1" applyBorder="1" applyAlignment="1">
      <alignment vertical="top"/>
    </xf>
    <xf numFmtId="0" fontId="17" fillId="34" borderId="0" xfId="0" applyFont="1" applyFill="1" applyBorder="1" applyAlignment="1">
      <alignment horizontal="center" vertical="top"/>
    </xf>
    <xf numFmtId="0" fontId="8" fillId="34" borderId="0" xfId="0" applyFont="1" applyFill="1" applyBorder="1" applyAlignment="1">
      <alignment horizontal="center" vertical="top"/>
    </xf>
    <xf numFmtId="0" fontId="5" fillId="34" borderId="0" xfId="0" applyFont="1" applyFill="1" applyBorder="1" applyAlignment="1">
      <alignment horizontal="center" vertical="top"/>
    </xf>
    <xf numFmtId="4" fontId="5" fillId="34" borderId="0" xfId="0" applyNumberFormat="1" applyFont="1" applyFill="1" applyBorder="1" applyAlignment="1">
      <alignment horizontal="center" vertical="top"/>
    </xf>
    <xf numFmtId="0" fontId="5" fillId="34" borderId="0" xfId="0" applyFont="1" applyFill="1" applyAlignment="1">
      <alignment vertical="top"/>
    </xf>
    <xf numFmtId="4" fontId="5" fillId="34" borderId="0" xfId="0" applyNumberFormat="1" applyFont="1" applyFill="1" applyAlignment="1">
      <alignment horizontal="center" vertical="top"/>
    </xf>
    <xf numFmtId="9" fontId="8" fillId="34" borderId="0" xfId="0" applyNumberFormat="1" applyFont="1" applyFill="1" applyBorder="1" applyAlignment="1">
      <alignment vertical="top"/>
    </xf>
    <xf numFmtId="9" fontId="17" fillId="34" borderId="0" xfId="0" applyNumberFormat="1" applyFont="1" applyFill="1" applyBorder="1" applyAlignment="1">
      <alignment horizontal="center" vertical="top"/>
    </xf>
    <xf numFmtId="0" fontId="5" fillId="34" borderId="0" xfId="0" applyFont="1" applyFill="1" applyAlignment="1">
      <alignment horizontal="center" vertical="top"/>
    </xf>
    <xf numFmtId="0" fontId="6" fillId="34" borderId="0" xfId="0" applyFont="1" applyFill="1" applyBorder="1" applyAlignment="1">
      <alignment vertical="top"/>
    </xf>
    <xf numFmtId="0" fontId="18" fillId="34" borderId="0" xfId="0" applyFont="1" applyFill="1" applyBorder="1" applyAlignment="1">
      <alignment horizontal="center" vertical="top"/>
    </xf>
    <xf numFmtId="0" fontId="6" fillId="34" borderId="0" xfId="0" applyFont="1" applyFill="1" applyBorder="1" applyAlignment="1">
      <alignment horizontal="center" vertical="top"/>
    </xf>
    <xf numFmtId="0" fontId="6" fillId="34" borderId="0" xfId="0" applyFont="1" applyFill="1" applyAlignment="1">
      <alignment horizontal="center" vertical="top"/>
    </xf>
    <xf numFmtId="0" fontId="6" fillId="34" borderId="0" xfId="0" applyFont="1" applyFill="1" applyAlignment="1">
      <alignment vertical="top"/>
    </xf>
    <xf numFmtId="0" fontId="15" fillId="34" borderId="0" xfId="0" applyFont="1" applyFill="1" applyAlignment="1">
      <alignment horizontal="center" vertical="top"/>
    </xf>
    <xf numFmtId="0" fontId="1" fillId="34" borderId="0" xfId="0" applyFont="1" applyFill="1" applyAlignment="1">
      <alignment horizontal="center" vertical="top"/>
    </xf>
    <xf numFmtId="174" fontId="1" fillId="34" borderId="0" xfId="0" applyNumberFormat="1" applyFont="1" applyFill="1" applyAlignment="1">
      <alignment horizontal="center" vertical="top"/>
    </xf>
    <xf numFmtId="4" fontId="20" fillId="33" borderId="10" xfId="0" applyNumberFormat="1" applyFont="1" applyFill="1" applyBorder="1" applyAlignment="1">
      <alignment vertical="top"/>
    </xf>
    <xf numFmtId="0" fontId="15" fillId="33" borderId="0" xfId="0" applyFont="1" applyFill="1" applyAlignment="1">
      <alignment vertical="top"/>
    </xf>
    <xf numFmtId="186" fontId="10" fillId="33" borderId="10" xfId="0" applyNumberFormat="1" applyFont="1" applyFill="1" applyBorder="1" applyAlignment="1">
      <alignment horizontal="center" vertical="top"/>
    </xf>
    <xf numFmtId="0" fontId="23" fillId="33" borderId="10" xfId="0" applyFont="1" applyFill="1" applyBorder="1" applyAlignment="1">
      <alignment vertical="top"/>
    </xf>
    <xf numFmtId="0" fontId="1" fillId="33" borderId="0" xfId="0" applyFont="1" applyFill="1" applyAlignment="1">
      <alignment vertical="top"/>
    </xf>
    <xf numFmtId="186" fontId="20" fillId="33" borderId="10" xfId="0" applyNumberFormat="1" applyFont="1" applyFill="1" applyBorder="1" applyAlignment="1">
      <alignment horizontal="center" vertical="top"/>
    </xf>
    <xf numFmtId="0" fontId="1" fillId="33" borderId="0" xfId="0" applyFont="1" applyFill="1" applyAlignment="1">
      <alignment vertical="top" wrapText="1"/>
    </xf>
    <xf numFmtId="0" fontId="7" fillId="33" borderId="10" xfId="0" applyFont="1" applyFill="1" applyBorder="1" applyAlignment="1">
      <alignment horizontal="center" vertical="top"/>
    </xf>
    <xf numFmtId="0" fontId="14" fillId="33" borderId="0" xfId="0" applyFont="1" applyFill="1" applyAlignment="1">
      <alignment vertical="top"/>
    </xf>
    <xf numFmtId="0" fontId="28" fillId="33" borderId="0" xfId="0" applyFont="1" applyFill="1" applyAlignment="1">
      <alignment vertical="top" wrapText="1"/>
    </xf>
    <xf numFmtId="0" fontId="4" fillId="33" borderId="10" xfId="0" applyFont="1" applyFill="1" applyBorder="1" applyAlignment="1">
      <alignment horizontal="center" vertical="top" wrapText="1"/>
    </xf>
    <xf numFmtId="0" fontId="20" fillId="33" borderId="10" xfId="0" applyFont="1" applyFill="1" applyBorder="1" applyAlignment="1">
      <alignment wrapText="1"/>
    </xf>
    <xf numFmtId="2" fontId="20" fillId="33" borderId="10" xfId="0" applyNumberFormat="1" applyFont="1" applyFill="1" applyBorder="1" applyAlignment="1">
      <alignment horizontal="center"/>
    </xf>
    <xf numFmtId="0" fontId="21" fillId="33" borderId="0" xfId="0" applyFont="1" applyFill="1" applyAlignment="1">
      <alignment vertical="top"/>
    </xf>
    <xf numFmtId="0" fontId="11" fillId="33" borderId="0" xfId="0" applyFont="1" applyFill="1" applyAlignment="1">
      <alignment vertical="top"/>
    </xf>
    <xf numFmtId="186" fontId="27" fillId="33" borderId="10" xfId="0" applyNumberFormat="1" applyFont="1" applyFill="1" applyBorder="1" applyAlignment="1">
      <alignment horizontal="center" vertical="top"/>
    </xf>
    <xf numFmtId="4" fontId="27" fillId="33" borderId="10" xfId="0" applyNumberFormat="1" applyFont="1" applyFill="1" applyBorder="1" applyAlignment="1">
      <alignment horizontal="center" vertical="top"/>
    </xf>
    <xf numFmtId="0" fontId="4" fillId="33" borderId="0" xfId="0" applyFont="1" applyFill="1" applyAlignment="1">
      <alignment vertical="top" wrapText="1"/>
    </xf>
    <xf numFmtId="0" fontId="26" fillId="33" borderId="0" xfId="0" applyFont="1" applyFill="1" applyAlignment="1">
      <alignment vertical="top" wrapText="1"/>
    </xf>
    <xf numFmtId="4" fontId="23" fillId="33" borderId="10" xfId="0" applyNumberFormat="1" applyFont="1" applyFill="1" applyBorder="1" applyAlignment="1">
      <alignment horizontal="center" vertical="top"/>
    </xf>
    <xf numFmtId="0" fontId="7" fillId="33" borderId="0" xfId="0" applyFont="1" applyFill="1" applyAlignment="1">
      <alignment vertical="top" wrapText="1"/>
    </xf>
    <xf numFmtId="0" fontId="7" fillId="33" borderId="0" xfId="0" applyFont="1" applyFill="1" applyAlignment="1">
      <alignment vertical="top"/>
    </xf>
    <xf numFmtId="0" fontId="9" fillId="33" borderId="0" xfId="0" applyFont="1" applyFill="1" applyAlignment="1">
      <alignment vertical="top" wrapText="1"/>
    </xf>
    <xf numFmtId="0" fontId="21" fillId="0" borderId="10" xfId="0" applyFont="1" applyFill="1" applyBorder="1" applyAlignment="1">
      <alignment vertical="top"/>
    </xf>
    <xf numFmtId="0" fontId="21" fillId="0" borderId="0" xfId="0" applyFont="1" applyFill="1" applyAlignment="1">
      <alignment vertical="top"/>
    </xf>
    <xf numFmtId="3" fontId="20" fillId="0" borderId="10" xfId="0" applyNumberFormat="1" applyFont="1" applyFill="1" applyBorder="1" applyAlignment="1">
      <alignment horizontal="center" vertical="top"/>
    </xf>
    <xf numFmtId="0" fontId="7" fillId="0" borderId="0" xfId="0" applyFont="1" applyFill="1" applyAlignment="1">
      <alignment vertical="top"/>
    </xf>
    <xf numFmtId="186" fontId="3" fillId="0" borderId="10" xfId="0" applyNumberFormat="1" applyFont="1" applyFill="1" applyBorder="1" applyAlignment="1">
      <alignment horizontal="center" vertical="top"/>
    </xf>
    <xf numFmtId="0" fontId="7" fillId="0" borderId="0" xfId="0" applyFont="1" applyFill="1" applyAlignment="1">
      <alignment vertical="top" wrapText="1"/>
    </xf>
    <xf numFmtId="49" fontId="20" fillId="0" borderId="10" xfId="0" applyNumberFormat="1" applyFont="1" applyFill="1" applyBorder="1" applyAlignment="1">
      <alignment vertical="top" wrapText="1"/>
    </xf>
    <xf numFmtId="4" fontId="17" fillId="34" borderId="0" xfId="0" applyNumberFormat="1" applyFont="1" applyFill="1" applyBorder="1" applyAlignment="1">
      <alignment horizontal="center" vertical="top"/>
    </xf>
    <xf numFmtId="0" fontId="4" fillId="0" borderId="0" xfId="0" applyFont="1" applyFill="1" applyAlignment="1">
      <alignment vertical="top" wrapText="1"/>
    </xf>
    <xf numFmtId="186" fontId="3" fillId="0" borderId="10" xfId="0" applyNumberFormat="1" applyFont="1" applyFill="1" applyBorder="1" applyAlignment="1">
      <alignment horizontal="center" vertical="top" wrapText="1"/>
    </xf>
    <xf numFmtId="4" fontId="3" fillId="33" borderId="10" xfId="0" applyNumberFormat="1" applyFont="1" applyFill="1" applyBorder="1" applyAlignment="1">
      <alignment horizontal="center" vertical="top" wrapText="1"/>
    </xf>
    <xf numFmtId="186" fontId="10" fillId="0" borderId="10" xfId="0" applyNumberFormat="1" applyFont="1" applyFill="1" applyBorder="1" applyAlignment="1">
      <alignment horizontal="center" vertical="top"/>
    </xf>
    <xf numFmtId="0" fontId="1" fillId="0" borderId="0" xfId="0" applyFont="1" applyFill="1" applyAlignment="1">
      <alignment vertical="top" wrapText="1"/>
    </xf>
    <xf numFmtId="10" fontId="18" fillId="34" borderId="0" xfId="0" applyNumberFormat="1" applyFont="1" applyFill="1" applyBorder="1" applyAlignment="1">
      <alignment horizontal="center" vertical="top"/>
    </xf>
    <xf numFmtId="4" fontId="15" fillId="34" borderId="0" xfId="0" applyNumberFormat="1" applyFont="1" applyFill="1" applyAlignment="1">
      <alignment horizontal="center" vertical="top"/>
    </xf>
    <xf numFmtId="0" fontId="25" fillId="0" borderId="0" xfId="0" applyFont="1" applyFill="1" applyAlignment="1">
      <alignment horizontal="left" vertical="top" wrapText="1"/>
    </xf>
    <xf numFmtId="0" fontId="15" fillId="0" borderId="15" xfId="0" applyFont="1" applyBorder="1" applyAlignment="1">
      <alignment horizontal="center" vertical="top" wrapText="1"/>
    </xf>
    <xf numFmtId="0" fontId="15" fillId="0" borderId="16" xfId="0" applyFont="1" applyBorder="1" applyAlignment="1">
      <alignment horizontal="center" vertical="top" wrapText="1"/>
    </xf>
    <xf numFmtId="0" fontId="15" fillId="0" borderId="10" xfId="0" applyFont="1" applyBorder="1" applyAlignment="1">
      <alignment horizontal="center" vertical="top" wrapText="1"/>
    </xf>
    <xf numFmtId="0" fontId="3" fillId="0" borderId="0" xfId="0" applyFont="1" applyFill="1" applyAlignment="1">
      <alignment horizontal="center" vertical="top" wrapText="1"/>
    </xf>
    <xf numFmtId="0" fontId="7" fillId="0" borderId="10" xfId="0" applyFont="1" applyBorder="1" applyAlignment="1">
      <alignment horizontal="center" vertical="top"/>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0" fontId="15" fillId="0" borderId="19" xfId="0" applyFont="1" applyBorder="1" applyAlignment="1">
      <alignment horizontal="center" vertical="top" wrapText="1"/>
    </xf>
    <xf numFmtId="0" fontId="15" fillId="0" borderId="20" xfId="0" applyFont="1" applyBorder="1" applyAlignment="1">
      <alignment horizontal="center" vertical="top" wrapText="1"/>
    </xf>
    <xf numFmtId="0" fontId="20" fillId="0" borderId="18" xfId="0" applyFont="1" applyBorder="1" applyAlignment="1">
      <alignment horizontal="center" vertical="top" wrapText="1"/>
    </xf>
    <xf numFmtId="0" fontId="4" fillId="0" borderId="0" xfId="0" applyFont="1" applyFill="1" applyAlignment="1">
      <alignment horizontal="center" vertical="top" wrapText="1"/>
    </xf>
    <xf numFmtId="0" fontId="22" fillId="34" borderId="0" xfId="0" applyFont="1" applyFill="1" applyBorder="1" applyAlignment="1">
      <alignment horizontal="center" vertical="top"/>
    </xf>
    <xf numFmtId="0" fontId="10" fillId="36" borderId="13" xfId="0" applyFont="1" applyFill="1" applyBorder="1" applyAlignment="1">
      <alignment horizontal="center" vertical="top"/>
    </xf>
    <xf numFmtId="0" fontId="10" fillId="36" borderId="12" xfId="0" applyFont="1" applyFill="1" applyBorder="1" applyAlignment="1">
      <alignment horizontal="center" vertical="top"/>
    </xf>
    <xf numFmtId="0" fontId="10" fillId="36" borderId="21" xfId="0" applyFont="1" applyFill="1" applyBorder="1" applyAlignment="1">
      <alignment horizontal="center" vertical="top"/>
    </xf>
    <xf numFmtId="0" fontId="10" fillId="34" borderId="13" xfId="0" applyFont="1" applyFill="1" applyBorder="1" applyAlignment="1">
      <alignment horizontal="center" vertical="top"/>
    </xf>
    <xf numFmtId="0" fontId="10" fillId="34" borderId="12" xfId="0" applyFont="1" applyFill="1" applyBorder="1" applyAlignment="1">
      <alignment horizontal="center" vertical="top"/>
    </xf>
    <xf numFmtId="0" fontId="10" fillId="34" borderId="21" xfId="0" applyFont="1" applyFill="1" applyBorder="1" applyAlignment="1">
      <alignment horizontal="center" vertical="top"/>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24" fillId="0" borderId="15" xfId="0" applyFont="1" applyFill="1" applyBorder="1" applyAlignment="1">
      <alignment horizontal="center" vertical="top" wrapText="1"/>
    </xf>
    <xf numFmtId="0" fontId="24" fillId="0" borderId="16" xfId="0" applyFont="1" applyFill="1" applyBorder="1" applyAlignment="1">
      <alignment horizontal="center" vertical="top" wrapText="1"/>
    </xf>
    <xf numFmtId="0" fontId="29" fillId="0" borderId="1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17"/>
  <sheetViews>
    <sheetView tabSelected="1" view="pageBreakPreview" zoomScale="50" zoomScaleNormal="50" zoomScaleSheetLayoutView="50" zoomScalePageLayoutView="0" workbookViewId="0" topLeftCell="A4">
      <pane xSplit="2" ySplit="8" topLeftCell="N83" activePane="bottomRight" state="frozen"/>
      <selection pane="topLeft" activeCell="A4" sqref="A4"/>
      <selection pane="topRight" activeCell="C4" sqref="C4"/>
      <selection pane="bottomLeft" activeCell="A12" sqref="A12"/>
      <selection pane="bottomRight" activeCell="A6" sqref="A6"/>
    </sheetView>
  </sheetViews>
  <sheetFormatPr defaultColWidth="9.00390625" defaultRowHeight="12.75"/>
  <cols>
    <col min="1" max="1" width="17.125" style="2" customWidth="1"/>
    <col min="2" max="2" width="79.25390625" style="2" customWidth="1"/>
    <col min="3" max="3" width="22.00390625" style="12" customWidth="1"/>
    <col min="4" max="4" width="21.625" style="12" customWidth="1"/>
    <col min="5" max="5" width="19.75390625" style="12" customWidth="1"/>
    <col min="6" max="6" width="18.00390625" style="12" customWidth="1"/>
    <col min="7" max="7" width="20.625" style="12" customWidth="1"/>
    <col min="8" max="8" width="18.25390625" style="8" customWidth="1"/>
    <col min="9" max="9" width="0.37109375" style="8" hidden="1" customWidth="1"/>
    <col min="10" max="10" width="19.00390625" style="8" hidden="1" customWidth="1"/>
    <col min="11" max="11" width="21.875" style="8" customWidth="1"/>
    <col min="12" max="12" width="19.125" style="8" customWidth="1"/>
    <col min="13" max="13" width="20.75390625" style="8" customWidth="1"/>
    <col min="14" max="14" width="17.625" style="8" customWidth="1"/>
    <col min="15" max="16" width="20.75390625" style="8" customWidth="1"/>
    <col min="17" max="17" width="22.125" style="8" customWidth="1"/>
    <col min="18" max="18" width="18.75390625" style="2" customWidth="1"/>
    <col min="19" max="16384" width="9.125" style="2" customWidth="1"/>
  </cols>
  <sheetData>
    <row r="1" spans="1:17" s="9" customFormat="1" ht="30.75" customHeight="1">
      <c r="A1" s="167" t="s">
        <v>32</v>
      </c>
      <c r="B1" s="167"/>
      <c r="C1" s="167"/>
      <c r="D1" s="167"/>
      <c r="E1" s="167"/>
      <c r="F1" s="167"/>
      <c r="G1" s="167"/>
      <c r="H1" s="167"/>
      <c r="I1" s="167"/>
      <c r="J1" s="167"/>
      <c r="K1" s="167"/>
      <c r="N1" s="37"/>
      <c r="P1" s="9" t="s">
        <v>33</v>
      </c>
      <c r="Q1" s="37"/>
    </row>
    <row r="2" spans="1:17" s="9" customFormat="1" ht="21" customHeight="1" thickBot="1">
      <c r="A2" s="167"/>
      <c r="B2" s="167"/>
      <c r="C2" s="167"/>
      <c r="D2" s="167"/>
      <c r="E2" s="167"/>
      <c r="F2" s="167"/>
      <c r="G2" s="167"/>
      <c r="H2" s="167"/>
      <c r="I2" s="167"/>
      <c r="J2" s="167"/>
      <c r="K2" s="167"/>
      <c r="P2" s="9" t="s">
        <v>34</v>
      </c>
      <c r="Q2" s="37"/>
    </row>
    <row r="3" spans="1:17" s="9" customFormat="1" ht="21" customHeight="1" thickBot="1">
      <c r="A3" s="18" t="s">
        <v>95</v>
      </c>
      <c r="B3" s="32"/>
      <c r="C3" s="32"/>
      <c r="P3" s="17" t="s">
        <v>124</v>
      </c>
      <c r="Q3" s="49"/>
    </row>
    <row r="4" spans="1:17" s="9" customFormat="1" ht="45.75" customHeight="1">
      <c r="A4" s="174" t="s">
        <v>96</v>
      </c>
      <c r="B4" s="174"/>
      <c r="C4" s="174"/>
      <c r="D4" s="174"/>
      <c r="E4" s="54"/>
      <c r="F4" s="54"/>
      <c r="G4" s="54"/>
      <c r="Q4" s="37"/>
    </row>
    <row r="5" spans="1:7" s="9" customFormat="1" ht="47.25" customHeight="1">
      <c r="A5" s="163" t="s">
        <v>142</v>
      </c>
      <c r="B5" s="163"/>
      <c r="C5" s="163"/>
      <c r="D5" s="163"/>
      <c r="E5" s="163"/>
      <c r="F5" s="163"/>
      <c r="G5" s="163"/>
    </row>
    <row r="6" spans="1:3" s="9" customFormat="1" ht="27" customHeight="1">
      <c r="A6" s="34"/>
      <c r="B6" s="33"/>
      <c r="C6" s="33"/>
    </row>
    <row r="7" spans="1:17" s="9" customFormat="1" ht="62.25" customHeight="1">
      <c r="A7" s="173" t="s">
        <v>47</v>
      </c>
      <c r="B7" s="173"/>
      <c r="C7" s="173"/>
      <c r="D7" s="173"/>
      <c r="E7" s="173"/>
      <c r="F7" s="173"/>
      <c r="G7" s="173"/>
      <c r="H7" s="173"/>
      <c r="I7" s="173"/>
      <c r="J7" s="173"/>
      <c r="K7" s="173"/>
      <c r="L7" s="173"/>
      <c r="M7" s="173"/>
      <c r="N7" s="173"/>
      <c r="O7" s="173"/>
      <c r="P7" s="173"/>
      <c r="Q7" s="173"/>
    </row>
    <row r="8" spans="1:17" ht="58.5" customHeight="1">
      <c r="A8" s="182" t="s">
        <v>16</v>
      </c>
      <c r="B8" s="168" t="s">
        <v>4</v>
      </c>
      <c r="C8" s="166" t="s">
        <v>26</v>
      </c>
      <c r="D8" s="164" t="s">
        <v>48</v>
      </c>
      <c r="E8" s="166" t="s">
        <v>36</v>
      </c>
      <c r="F8" s="166"/>
      <c r="G8" s="166"/>
      <c r="H8" s="171" t="s">
        <v>23</v>
      </c>
      <c r="I8" s="169" t="s">
        <v>22</v>
      </c>
      <c r="J8" s="28"/>
      <c r="K8" s="164" t="s">
        <v>41</v>
      </c>
      <c r="L8" s="27" t="s">
        <v>11</v>
      </c>
      <c r="M8" s="164" t="s">
        <v>104</v>
      </c>
      <c r="N8" s="164" t="s">
        <v>62</v>
      </c>
      <c r="O8" s="164" t="s">
        <v>63</v>
      </c>
      <c r="P8" s="186" t="s">
        <v>125</v>
      </c>
      <c r="Q8" s="184" t="s">
        <v>21</v>
      </c>
    </row>
    <row r="9" spans="1:17" ht="78.75" customHeight="1">
      <c r="A9" s="183"/>
      <c r="B9" s="168"/>
      <c r="C9" s="166"/>
      <c r="D9" s="165"/>
      <c r="E9" s="31" t="s">
        <v>42</v>
      </c>
      <c r="F9" s="27" t="s">
        <v>45</v>
      </c>
      <c r="G9" s="27" t="s">
        <v>46</v>
      </c>
      <c r="H9" s="172"/>
      <c r="I9" s="170"/>
      <c r="J9" s="29" t="s">
        <v>14</v>
      </c>
      <c r="K9" s="165"/>
      <c r="L9" s="27" t="s">
        <v>12</v>
      </c>
      <c r="M9" s="165"/>
      <c r="N9" s="165"/>
      <c r="O9" s="165"/>
      <c r="P9" s="186"/>
      <c r="Q9" s="185"/>
    </row>
    <row r="10" spans="1:17" ht="15.75">
      <c r="A10" s="3">
        <v>1</v>
      </c>
      <c r="B10" s="3">
        <v>2</v>
      </c>
      <c r="C10" s="3">
        <v>3</v>
      </c>
      <c r="D10" s="3">
        <v>4</v>
      </c>
      <c r="E10" s="3">
        <v>5</v>
      </c>
      <c r="F10" s="3">
        <v>6</v>
      </c>
      <c r="G10" s="3">
        <v>7</v>
      </c>
      <c r="H10" s="3">
        <v>8</v>
      </c>
      <c r="I10" s="3">
        <v>6</v>
      </c>
      <c r="J10" s="30">
        <v>7</v>
      </c>
      <c r="K10" s="50">
        <v>9</v>
      </c>
      <c r="L10" s="3">
        <v>10</v>
      </c>
      <c r="M10" s="3">
        <v>11</v>
      </c>
      <c r="N10" s="3">
        <v>12</v>
      </c>
      <c r="O10" s="3">
        <v>13</v>
      </c>
      <c r="P10" s="3">
        <v>14</v>
      </c>
      <c r="Q10" s="3">
        <v>15</v>
      </c>
    </row>
    <row r="11" spans="1:17" ht="23.25" customHeight="1">
      <c r="A11" s="176" t="s">
        <v>3</v>
      </c>
      <c r="B11" s="177"/>
      <c r="C11" s="177"/>
      <c r="D11" s="177"/>
      <c r="E11" s="177"/>
      <c r="F11" s="177"/>
      <c r="G11" s="177"/>
      <c r="H11" s="177"/>
      <c r="I11" s="177"/>
      <c r="J11" s="177"/>
      <c r="K11" s="177"/>
      <c r="L11" s="177"/>
      <c r="M11" s="177"/>
      <c r="N11" s="177"/>
      <c r="O11" s="177"/>
      <c r="P11" s="177"/>
      <c r="Q11" s="178"/>
    </row>
    <row r="12" spans="1:17" s="20" customFormat="1" ht="27.75" customHeight="1">
      <c r="A12" s="10">
        <v>10000</v>
      </c>
      <c r="B12" s="11" t="s">
        <v>0</v>
      </c>
      <c r="C12" s="26">
        <f aca="true" t="shared" si="0" ref="C12:Q12">SUM(C13:C13)</f>
        <v>32400</v>
      </c>
      <c r="D12" s="26">
        <f t="shared" si="0"/>
        <v>32400</v>
      </c>
      <c r="E12" s="26">
        <f t="shared" si="0"/>
        <v>32400</v>
      </c>
      <c r="F12" s="26">
        <f t="shared" si="0"/>
        <v>0</v>
      </c>
      <c r="G12" s="26">
        <f t="shared" si="0"/>
        <v>32400</v>
      </c>
      <c r="H12" s="26">
        <f t="shared" si="0"/>
        <v>0</v>
      </c>
      <c r="I12" s="26">
        <f t="shared" si="0"/>
        <v>0</v>
      </c>
      <c r="J12" s="26">
        <f t="shared" si="0"/>
        <v>0</v>
      </c>
      <c r="K12" s="26">
        <f t="shared" si="0"/>
        <v>0</v>
      </c>
      <c r="L12" s="26">
        <f t="shared" si="0"/>
        <v>0</v>
      </c>
      <c r="M12" s="26">
        <f t="shared" si="0"/>
        <v>0</v>
      </c>
      <c r="N12" s="26">
        <f t="shared" si="0"/>
        <v>0</v>
      </c>
      <c r="O12" s="26">
        <f t="shared" si="0"/>
        <v>0</v>
      </c>
      <c r="P12" s="26">
        <f t="shared" si="0"/>
        <v>0</v>
      </c>
      <c r="Q12" s="26">
        <f t="shared" si="0"/>
        <v>0</v>
      </c>
    </row>
    <row r="13" spans="1:17" s="1" customFormat="1" ht="28.5" customHeight="1">
      <c r="A13" s="4" t="s">
        <v>17</v>
      </c>
      <c r="B13" s="44" t="s">
        <v>25</v>
      </c>
      <c r="C13" s="39">
        <v>32400</v>
      </c>
      <c r="D13" s="39">
        <f>H13+I13+J13+L13+M13+O13+K13+E13</f>
        <v>32400</v>
      </c>
      <c r="E13" s="39">
        <f aca="true" t="shared" si="1" ref="E13:E20">SUM(F13:G13)</f>
        <v>32400</v>
      </c>
      <c r="F13" s="39"/>
      <c r="G13" s="46">
        <v>32400</v>
      </c>
      <c r="H13" s="39"/>
      <c r="I13" s="39"/>
      <c r="J13" s="39"/>
      <c r="K13" s="39"/>
      <c r="L13" s="39"/>
      <c r="M13" s="39"/>
      <c r="N13" s="39"/>
      <c r="O13" s="39"/>
      <c r="P13" s="39"/>
      <c r="Q13" s="57">
        <f>C13-H13-I13-J13-L13-M13-O13-K13-N13-E13</f>
        <v>0</v>
      </c>
    </row>
    <row r="14" spans="1:17" s="22" customFormat="1" ht="22.5" customHeight="1">
      <c r="A14" s="10">
        <v>70000</v>
      </c>
      <c r="B14" s="56" t="s">
        <v>1</v>
      </c>
      <c r="C14" s="26">
        <f>SUM(C15:C20)</f>
        <v>2038837</v>
      </c>
      <c r="D14" s="26">
        <f>SUM(D15:D20)</f>
        <v>1119170</v>
      </c>
      <c r="E14" s="26">
        <f t="shared" si="1"/>
        <v>847631</v>
      </c>
      <c r="F14" s="71">
        <f>SUM(F15:F20)</f>
        <v>737633</v>
      </c>
      <c r="G14" s="26">
        <f>SUM(G15:G20)</f>
        <v>109998</v>
      </c>
      <c r="H14" s="26">
        <f aca="true" t="shared" si="2" ref="H14:Q14">SUM(H15:H20)</f>
        <v>-8000</v>
      </c>
      <c r="I14" s="26">
        <f t="shared" si="2"/>
        <v>0</v>
      </c>
      <c r="J14" s="26">
        <f t="shared" si="2"/>
        <v>0</v>
      </c>
      <c r="K14" s="26">
        <f t="shared" si="2"/>
        <v>0</v>
      </c>
      <c r="L14" s="26">
        <f t="shared" si="2"/>
        <v>284000</v>
      </c>
      <c r="M14" s="26">
        <f t="shared" si="2"/>
        <v>0</v>
      </c>
      <c r="N14" s="26">
        <f t="shared" si="2"/>
        <v>0</v>
      </c>
      <c r="O14" s="26">
        <f t="shared" si="2"/>
        <v>-4461</v>
      </c>
      <c r="P14" s="26">
        <f t="shared" si="2"/>
        <v>25539</v>
      </c>
      <c r="Q14" s="26">
        <f t="shared" si="2"/>
        <v>919667</v>
      </c>
    </row>
    <row r="15" spans="1:17" s="19" customFormat="1" ht="23.25">
      <c r="A15" s="60" t="s">
        <v>18</v>
      </c>
      <c r="B15" s="47" t="s">
        <v>101</v>
      </c>
      <c r="C15" s="39">
        <v>109998</v>
      </c>
      <c r="D15" s="39">
        <f aca="true" t="shared" si="3" ref="D15:D20">H15+I15+J15+L15+M15+O15+K15+E15</f>
        <v>109998</v>
      </c>
      <c r="E15" s="39">
        <f t="shared" si="1"/>
        <v>109998</v>
      </c>
      <c r="F15" s="39"/>
      <c r="G15" s="39">
        <v>109998</v>
      </c>
      <c r="H15" s="39"/>
      <c r="I15" s="39"/>
      <c r="J15" s="39"/>
      <c r="K15" s="39"/>
      <c r="L15" s="39"/>
      <c r="M15" s="39"/>
      <c r="N15" s="39"/>
      <c r="O15" s="39"/>
      <c r="P15" s="43"/>
      <c r="Q15" s="57">
        <f aca="true" t="shared" si="4" ref="Q15:Q20">C15-H15-I15-J15-L15-M15-O15-K15-N15-E15</f>
        <v>0</v>
      </c>
    </row>
    <row r="16" spans="1:17" s="19" customFormat="1" ht="67.5">
      <c r="A16" s="60" t="s">
        <v>18</v>
      </c>
      <c r="B16" s="47" t="s">
        <v>97</v>
      </c>
      <c r="C16" s="39">
        <v>30000</v>
      </c>
      <c r="D16" s="39">
        <f t="shared" si="3"/>
        <v>30000</v>
      </c>
      <c r="E16" s="39">
        <f>SUM(F16:G16)</f>
        <v>0</v>
      </c>
      <c r="F16" s="39"/>
      <c r="G16" s="39"/>
      <c r="H16" s="39"/>
      <c r="I16" s="39"/>
      <c r="J16" s="39"/>
      <c r="K16" s="39"/>
      <c r="L16" s="39">
        <v>30000</v>
      </c>
      <c r="M16" s="39"/>
      <c r="N16" s="39"/>
      <c r="O16" s="39"/>
      <c r="P16" s="43"/>
      <c r="Q16" s="57">
        <f t="shared" si="4"/>
        <v>0</v>
      </c>
    </row>
    <row r="17" spans="1:17" s="19" customFormat="1" ht="23.25">
      <c r="A17" s="60" t="s">
        <v>18</v>
      </c>
      <c r="B17" s="47" t="s">
        <v>102</v>
      </c>
      <c r="C17" s="39">
        <v>-8000</v>
      </c>
      <c r="D17" s="39">
        <f t="shared" si="3"/>
        <v>-8000</v>
      </c>
      <c r="E17" s="39">
        <f>SUM(F17:G17)</f>
        <v>0</v>
      </c>
      <c r="F17" s="39"/>
      <c r="G17" s="39"/>
      <c r="H17" s="39">
        <v>-8000</v>
      </c>
      <c r="I17" s="39"/>
      <c r="J17" s="39"/>
      <c r="K17" s="39"/>
      <c r="L17" s="39"/>
      <c r="M17" s="39"/>
      <c r="N17" s="39"/>
      <c r="O17" s="39"/>
      <c r="P17" s="43"/>
      <c r="Q17" s="57">
        <f t="shared" si="4"/>
        <v>0</v>
      </c>
    </row>
    <row r="18" spans="1:18" s="126" customFormat="1" ht="48" customHeight="1">
      <c r="A18" s="10" t="s">
        <v>18</v>
      </c>
      <c r="B18" s="56" t="s">
        <v>69</v>
      </c>
      <c r="C18" s="26">
        <v>30000</v>
      </c>
      <c r="D18" s="26">
        <f t="shared" si="3"/>
        <v>30000</v>
      </c>
      <c r="E18" s="26"/>
      <c r="F18" s="26"/>
      <c r="G18" s="26"/>
      <c r="H18" s="26"/>
      <c r="I18" s="26"/>
      <c r="J18" s="26"/>
      <c r="K18" s="26"/>
      <c r="L18" s="26">
        <v>30000</v>
      </c>
      <c r="M18" s="26"/>
      <c r="N18" s="26"/>
      <c r="O18" s="26"/>
      <c r="P18" s="21">
        <v>30000</v>
      </c>
      <c r="Q18" s="26">
        <f t="shared" si="4"/>
        <v>0</v>
      </c>
      <c r="R18" s="143" t="s">
        <v>65</v>
      </c>
    </row>
    <row r="19" spans="1:18" s="126" customFormat="1" ht="48" customHeight="1">
      <c r="A19" s="10" t="s">
        <v>18</v>
      </c>
      <c r="B19" s="25" t="s">
        <v>49</v>
      </c>
      <c r="C19" s="26">
        <v>-4461</v>
      </c>
      <c r="D19" s="26">
        <f t="shared" si="3"/>
        <v>-4461</v>
      </c>
      <c r="E19" s="26">
        <f t="shared" si="1"/>
        <v>0</v>
      </c>
      <c r="F19" s="26"/>
      <c r="G19" s="26"/>
      <c r="H19" s="26"/>
      <c r="I19" s="26"/>
      <c r="J19" s="26"/>
      <c r="K19" s="26"/>
      <c r="L19" s="26"/>
      <c r="M19" s="26"/>
      <c r="N19" s="26"/>
      <c r="O19" s="26">
        <v>-4461</v>
      </c>
      <c r="P19" s="125">
        <v>-4461</v>
      </c>
      <c r="Q19" s="26">
        <f t="shared" si="4"/>
        <v>0</v>
      </c>
      <c r="R19" s="126" t="s">
        <v>50</v>
      </c>
    </row>
    <row r="20" spans="1:17" s="19" customFormat="1" ht="66" customHeight="1">
      <c r="A20" s="60" t="s">
        <v>31</v>
      </c>
      <c r="B20" s="47" t="s">
        <v>129</v>
      </c>
      <c r="C20" s="39">
        <v>1881300</v>
      </c>
      <c r="D20" s="39">
        <f t="shared" si="3"/>
        <v>961633</v>
      </c>
      <c r="E20" s="39">
        <f t="shared" si="1"/>
        <v>737633</v>
      </c>
      <c r="F20" s="150">
        <f>730633+7000</f>
        <v>737633</v>
      </c>
      <c r="G20" s="39"/>
      <c r="H20" s="39"/>
      <c r="I20" s="39"/>
      <c r="J20" s="39"/>
      <c r="K20" s="39"/>
      <c r="L20" s="39">
        <v>224000</v>
      </c>
      <c r="M20" s="39"/>
      <c r="N20" s="39"/>
      <c r="O20" s="39"/>
      <c r="P20" s="65"/>
      <c r="Q20" s="39">
        <f t="shared" si="4"/>
        <v>919667</v>
      </c>
    </row>
    <row r="21" spans="1:17" s="66" customFormat="1" ht="24" customHeight="1">
      <c r="A21" s="77">
        <v>80000</v>
      </c>
      <c r="B21" s="79" t="s">
        <v>2</v>
      </c>
      <c r="C21" s="80">
        <f aca="true" t="shared" si="5" ref="C21:Q21">C22+C35+C56+C55</f>
        <v>4214700</v>
      </c>
      <c r="D21" s="80">
        <f t="shared" si="5"/>
        <v>2387832</v>
      </c>
      <c r="E21" s="80">
        <f t="shared" si="5"/>
        <v>1586032</v>
      </c>
      <c r="F21" s="83">
        <f t="shared" si="5"/>
        <v>1217000</v>
      </c>
      <c r="G21" s="80">
        <f t="shared" si="5"/>
        <v>369032</v>
      </c>
      <c r="H21" s="80">
        <f t="shared" si="5"/>
        <v>20000</v>
      </c>
      <c r="I21" s="80">
        <f t="shared" si="5"/>
        <v>0</v>
      </c>
      <c r="J21" s="80">
        <f t="shared" si="5"/>
        <v>0</v>
      </c>
      <c r="K21" s="80">
        <f t="shared" si="5"/>
        <v>0</v>
      </c>
      <c r="L21" s="80">
        <f t="shared" si="5"/>
        <v>481800</v>
      </c>
      <c r="M21" s="80">
        <f t="shared" si="5"/>
        <v>0</v>
      </c>
      <c r="N21" s="80">
        <f t="shared" si="5"/>
        <v>0</v>
      </c>
      <c r="O21" s="80">
        <f t="shared" si="5"/>
        <v>300000</v>
      </c>
      <c r="P21" s="80">
        <f t="shared" si="5"/>
        <v>353000</v>
      </c>
      <c r="Q21" s="80">
        <f t="shared" si="5"/>
        <v>1806868</v>
      </c>
    </row>
    <row r="22" spans="1:17" s="22" customFormat="1" ht="18.75" customHeight="1">
      <c r="A22" s="78">
        <v>80101</v>
      </c>
      <c r="B22" s="84" t="s">
        <v>9</v>
      </c>
      <c r="C22" s="85">
        <f aca="true" t="shared" si="6" ref="C22:Q22">SUM(C23:C34)</f>
        <v>2603700</v>
      </c>
      <c r="D22" s="85">
        <f t="shared" si="6"/>
        <v>1274100</v>
      </c>
      <c r="E22" s="85">
        <f t="shared" si="6"/>
        <v>1005500</v>
      </c>
      <c r="F22" s="86">
        <f t="shared" si="6"/>
        <v>828000</v>
      </c>
      <c r="G22" s="85">
        <f t="shared" si="6"/>
        <v>177500</v>
      </c>
      <c r="H22" s="85">
        <f t="shared" si="6"/>
        <v>20000</v>
      </c>
      <c r="I22" s="85">
        <f t="shared" si="6"/>
        <v>0</v>
      </c>
      <c r="J22" s="85">
        <f t="shared" si="6"/>
        <v>0</v>
      </c>
      <c r="K22" s="85">
        <f t="shared" si="6"/>
        <v>0</v>
      </c>
      <c r="L22" s="85">
        <f t="shared" si="6"/>
        <v>248600</v>
      </c>
      <c r="M22" s="85">
        <f t="shared" si="6"/>
        <v>0</v>
      </c>
      <c r="N22" s="85">
        <f t="shared" si="6"/>
        <v>0</v>
      </c>
      <c r="O22" s="85">
        <f t="shared" si="6"/>
        <v>0</v>
      </c>
      <c r="P22" s="85">
        <f t="shared" si="6"/>
        <v>35000</v>
      </c>
      <c r="Q22" s="85">
        <f t="shared" si="6"/>
        <v>1309600</v>
      </c>
    </row>
    <row r="23" spans="1:17" s="68" customFormat="1" ht="68.25" customHeight="1">
      <c r="A23" s="4" t="s">
        <v>19</v>
      </c>
      <c r="B23" s="67" t="s">
        <v>92</v>
      </c>
      <c r="C23" s="42">
        <v>40000</v>
      </c>
      <c r="D23" s="39">
        <f aca="true" t="shared" si="7" ref="D23:D34">H23+I23+J23+L23+M23+O23+K23+E23</f>
        <v>40000</v>
      </c>
      <c r="E23" s="39">
        <f aca="true" t="shared" si="8" ref="E23:E69">SUM(F23:G23)</f>
        <v>40000</v>
      </c>
      <c r="F23" s="39"/>
      <c r="G23" s="39">
        <v>40000</v>
      </c>
      <c r="H23" s="46"/>
      <c r="I23" s="39"/>
      <c r="J23" s="39"/>
      <c r="K23" s="39"/>
      <c r="L23" s="39"/>
      <c r="M23" s="39"/>
      <c r="N23" s="39"/>
      <c r="O23" s="39"/>
      <c r="P23" s="65"/>
      <c r="Q23" s="57">
        <f aca="true" t="shared" si="9" ref="Q23:Q34">C23-H23-I23-J23-L23-M23-O23-K23-N23-E23</f>
        <v>0</v>
      </c>
    </row>
    <row r="24" spans="1:17" s="70" customFormat="1" ht="30.75" customHeight="1">
      <c r="A24" s="48" t="s">
        <v>19</v>
      </c>
      <c r="B24" s="47" t="s">
        <v>43</v>
      </c>
      <c r="C24" s="42">
        <v>20000</v>
      </c>
      <c r="D24" s="39">
        <f t="shared" si="7"/>
        <v>0</v>
      </c>
      <c r="E24" s="39">
        <f t="shared" si="8"/>
        <v>0</v>
      </c>
      <c r="F24" s="39"/>
      <c r="G24" s="39"/>
      <c r="H24" s="39"/>
      <c r="I24" s="39"/>
      <c r="J24" s="39"/>
      <c r="K24" s="39"/>
      <c r="L24" s="39"/>
      <c r="M24" s="39"/>
      <c r="N24" s="39"/>
      <c r="O24" s="39"/>
      <c r="P24" s="65"/>
      <c r="Q24" s="57">
        <v>0</v>
      </c>
    </row>
    <row r="25" spans="1:17" s="70" customFormat="1" ht="27.75" customHeight="1">
      <c r="A25" s="48" t="s">
        <v>19</v>
      </c>
      <c r="B25" s="47" t="s">
        <v>44</v>
      </c>
      <c r="C25" s="42">
        <v>100000</v>
      </c>
      <c r="D25" s="39">
        <f t="shared" si="7"/>
        <v>100000</v>
      </c>
      <c r="E25" s="39">
        <f t="shared" si="8"/>
        <v>100000</v>
      </c>
      <c r="F25" s="39"/>
      <c r="G25" s="39">
        <v>100000</v>
      </c>
      <c r="H25" s="39"/>
      <c r="I25" s="39"/>
      <c r="J25" s="39"/>
      <c r="K25" s="39"/>
      <c r="L25" s="39"/>
      <c r="M25" s="39"/>
      <c r="N25" s="39"/>
      <c r="O25" s="39"/>
      <c r="P25" s="65"/>
      <c r="Q25" s="57">
        <f t="shared" si="9"/>
        <v>0</v>
      </c>
    </row>
    <row r="26" spans="1:17" s="70" customFormat="1" ht="27.75" customHeight="1">
      <c r="A26" s="48" t="s">
        <v>19</v>
      </c>
      <c r="B26" s="47" t="s">
        <v>130</v>
      </c>
      <c r="C26" s="42">
        <v>10000</v>
      </c>
      <c r="D26" s="39">
        <f>H26+I26+J26+L26+M26+O26+K26+E26</f>
        <v>10000</v>
      </c>
      <c r="E26" s="39">
        <f>SUM(F26:G26)</f>
        <v>10000</v>
      </c>
      <c r="F26" s="39"/>
      <c r="G26" s="39">
        <v>10000</v>
      </c>
      <c r="H26" s="39"/>
      <c r="I26" s="39"/>
      <c r="J26" s="39"/>
      <c r="K26" s="39"/>
      <c r="L26" s="39"/>
      <c r="M26" s="39"/>
      <c r="N26" s="39"/>
      <c r="O26" s="39"/>
      <c r="P26" s="65"/>
      <c r="Q26" s="57"/>
    </row>
    <row r="27" spans="1:17" s="70" customFormat="1" ht="27.75" customHeight="1">
      <c r="A27" s="48" t="s">
        <v>19</v>
      </c>
      <c r="B27" s="47" t="s">
        <v>100</v>
      </c>
      <c r="C27" s="42">
        <v>27500</v>
      </c>
      <c r="D27" s="39">
        <f t="shared" si="7"/>
        <v>27500</v>
      </c>
      <c r="E27" s="39">
        <f t="shared" si="8"/>
        <v>27500</v>
      </c>
      <c r="F27" s="39"/>
      <c r="G27" s="39">
        <v>27500</v>
      </c>
      <c r="H27" s="39"/>
      <c r="I27" s="39"/>
      <c r="J27" s="39"/>
      <c r="K27" s="39"/>
      <c r="L27" s="39"/>
      <c r="M27" s="39"/>
      <c r="N27" s="39"/>
      <c r="O27" s="39"/>
      <c r="P27" s="65"/>
      <c r="Q27" s="57">
        <f t="shared" si="9"/>
        <v>0</v>
      </c>
    </row>
    <row r="28" spans="1:18" s="146" customFormat="1" ht="69.75" customHeight="1">
      <c r="A28" s="132" t="s">
        <v>19</v>
      </c>
      <c r="B28" s="56" t="s">
        <v>70</v>
      </c>
      <c r="C28" s="61">
        <v>10000</v>
      </c>
      <c r="D28" s="26">
        <f t="shared" si="7"/>
        <v>10000</v>
      </c>
      <c r="E28" s="26"/>
      <c r="F28" s="26"/>
      <c r="G28" s="26"/>
      <c r="H28" s="26"/>
      <c r="I28" s="26"/>
      <c r="J28" s="26"/>
      <c r="K28" s="26"/>
      <c r="L28" s="26">
        <v>10000</v>
      </c>
      <c r="M28" s="26"/>
      <c r="N28" s="26"/>
      <c r="O28" s="26"/>
      <c r="P28" s="21">
        <v>10000</v>
      </c>
      <c r="Q28" s="144">
        <f t="shared" si="9"/>
        <v>0</v>
      </c>
      <c r="R28" s="145" t="s">
        <v>65</v>
      </c>
    </row>
    <row r="29" spans="1:18" s="146" customFormat="1" ht="69.75" customHeight="1">
      <c r="A29" s="132" t="s">
        <v>19</v>
      </c>
      <c r="B29" s="56" t="s">
        <v>72</v>
      </c>
      <c r="C29" s="61">
        <v>5000</v>
      </c>
      <c r="D29" s="26">
        <f t="shared" si="7"/>
        <v>5000</v>
      </c>
      <c r="E29" s="26"/>
      <c r="F29" s="26"/>
      <c r="G29" s="26"/>
      <c r="H29" s="26"/>
      <c r="I29" s="26"/>
      <c r="J29" s="26"/>
      <c r="K29" s="26"/>
      <c r="L29" s="26">
        <v>5000</v>
      </c>
      <c r="M29" s="26"/>
      <c r="N29" s="26"/>
      <c r="O29" s="26"/>
      <c r="P29" s="21">
        <v>5000</v>
      </c>
      <c r="Q29" s="144">
        <f t="shared" si="9"/>
        <v>0</v>
      </c>
      <c r="R29" s="145" t="s">
        <v>65</v>
      </c>
    </row>
    <row r="30" spans="1:18" s="146" customFormat="1" ht="72.75" customHeight="1">
      <c r="A30" s="132" t="s">
        <v>19</v>
      </c>
      <c r="B30" s="56" t="s">
        <v>75</v>
      </c>
      <c r="C30" s="61">
        <v>20000</v>
      </c>
      <c r="D30" s="26">
        <f t="shared" si="7"/>
        <v>20000</v>
      </c>
      <c r="E30" s="26">
        <f t="shared" si="8"/>
        <v>0</v>
      </c>
      <c r="F30" s="26"/>
      <c r="G30" s="26"/>
      <c r="H30" s="26">
        <v>20000</v>
      </c>
      <c r="I30" s="26"/>
      <c r="J30" s="26"/>
      <c r="K30" s="26"/>
      <c r="L30" s="26"/>
      <c r="M30" s="26"/>
      <c r="N30" s="26"/>
      <c r="O30" s="26"/>
      <c r="P30" s="21">
        <v>20000</v>
      </c>
      <c r="Q30" s="144">
        <f t="shared" si="9"/>
        <v>0</v>
      </c>
      <c r="R30" s="145" t="s">
        <v>65</v>
      </c>
    </row>
    <row r="31" spans="1:18" s="151" customFormat="1" ht="48.75" customHeight="1">
      <c r="A31" s="48" t="s">
        <v>19</v>
      </c>
      <c r="B31" s="47" t="s">
        <v>116</v>
      </c>
      <c r="C31" s="42">
        <v>100000</v>
      </c>
      <c r="D31" s="39">
        <f>H31+I31+J31+L31+M31+O31+K31+E31</f>
        <v>100000</v>
      </c>
      <c r="E31" s="39">
        <f>SUM(F31:G31)</f>
        <v>0</v>
      </c>
      <c r="F31" s="39"/>
      <c r="G31" s="39"/>
      <c r="H31" s="39"/>
      <c r="I31" s="39"/>
      <c r="J31" s="39"/>
      <c r="K31" s="39"/>
      <c r="L31" s="39">
        <v>100000</v>
      </c>
      <c r="M31" s="39"/>
      <c r="N31" s="39"/>
      <c r="O31" s="39"/>
      <c r="P31" s="65"/>
      <c r="Q31" s="57">
        <f t="shared" si="9"/>
        <v>0</v>
      </c>
      <c r="R31" s="153"/>
    </row>
    <row r="32" spans="1:18" s="151" customFormat="1" ht="44.25" customHeight="1">
      <c r="A32" s="48" t="s">
        <v>19</v>
      </c>
      <c r="B32" s="47" t="s">
        <v>131</v>
      </c>
      <c r="C32" s="42">
        <v>51000</v>
      </c>
      <c r="D32" s="39">
        <f>H32+I32+J32+L32+M32+O32+K32+E32</f>
        <v>51000</v>
      </c>
      <c r="E32" s="39">
        <f>SUM(F32:G32)</f>
        <v>0</v>
      </c>
      <c r="F32" s="39"/>
      <c r="G32" s="39"/>
      <c r="H32" s="39"/>
      <c r="I32" s="39"/>
      <c r="J32" s="39"/>
      <c r="K32" s="39"/>
      <c r="L32" s="39">
        <v>51000</v>
      </c>
      <c r="M32" s="39"/>
      <c r="N32" s="39"/>
      <c r="O32" s="39"/>
      <c r="P32" s="65"/>
      <c r="Q32" s="57">
        <f t="shared" si="9"/>
        <v>0</v>
      </c>
      <c r="R32" s="153"/>
    </row>
    <row r="33" spans="1:18" s="151" customFormat="1" ht="27.75" customHeight="1">
      <c r="A33" s="48" t="s">
        <v>19</v>
      </c>
      <c r="B33" s="47" t="s">
        <v>109</v>
      </c>
      <c r="C33" s="42">
        <v>90000</v>
      </c>
      <c r="D33" s="39">
        <f t="shared" si="7"/>
        <v>90000</v>
      </c>
      <c r="E33" s="39">
        <f t="shared" si="8"/>
        <v>90000</v>
      </c>
      <c r="F33" s="39">
        <v>90000</v>
      </c>
      <c r="G33" s="39"/>
      <c r="H33" s="39"/>
      <c r="I33" s="39"/>
      <c r="J33" s="39"/>
      <c r="K33" s="39"/>
      <c r="L33" s="39"/>
      <c r="M33" s="39"/>
      <c r="N33" s="39"/>
      <c r="O33" s="39"/>
      <c r="P33" s="65"/>
      <c r="Q33" s="57">
        <f t="shared" si="9"/>
        <v>0</v>
      </c>
      <c r="R33" s="153"/>
    </row>
    <row r="34" spans="1:17" s="151" customFormat="1" ht="45.75" customHeight="1">
      <c r="A34" s="48" t="s">
        <v>19</v>
      </c>
      <c r="B34" s="47" t="s">
        <v>28</v>
      </c>
      <c r="C34" s="42">
        <v>2130200</v>
      </c>
      <c r="D34" s="39">
        <f t="shared" si="7"/>
        <v>820600</v>
      </c>
      <c r="E34" s="39">
        <f t="shared" si="8"/>
        <v>738000</v>
      </c>
      <c r="F34" s="150">
        <v>738000</v>
      </c>
      <c r="G34" s="39"/>
      <c r="H34" s="39"/>
      <c r="I34" s="39"/>
      <c r="J34" s="39"/>
      <c r="K34" s="39"/>
      <c r="L34" s="39">
        <v>82600</v>
      </c>
      <c r="M34" s="39"/>
      <c r="N34" s="39"/>
      <c r="O34" s="39"/>
      <c r="P34" s="65"/>
      <c r="Q34" s="57">
        <f t="shared" si="9"/>
        <v>1309600</v>
      </c>
    </row>
    <row r="35" spans="1:17" s="24" customFormat="1" ht="19.5" customHeight="1">
      <c r="A35" s="78">
        <v>80800</v>
      </c>
      <c r="B35" s="92" t="s">
        <v>10</v>
      </c>
      <c r="C35" s="90">
        <f>SUM(C36:C54)</f>
        <v>1305000</v>
      </c>
      <c r="D35" s="90">
        <f aca="true" t="shared" si="10" ref="D35:Q35">SUM(D36:D54)</f>
        <v>807732</v>
      </c>
      <c r="E35" s="90">
        <f t="shared" si="10"/>
        <v>580532</v>
      </c>
      <c r="F35" s="90">
        <f t="shared" si="10"/>
        <v>389000</v>
      </c>
      <c r="G35" s="90">
        <f t="shared" si="10"/>
        <v>191532</v>
      </c>
      <c r="H35" s="90">
        <f t="shared" si="10"/>
        <v>0</v>
      </c>
      <c r="I35" s="90">
        <f t="shared" si="10"/>
        <v>0</v>
      </c>
      <c r="J35" s="90">
        <f t="shared" si="10"/>
        <v>0</v>
      </c>
      <c r="K35" s="90">
        <f t="shared" si="10"/>
        <v>0</v>
      </c>
      <c r="L35" s="90">
        <f t="shared" si="10"/>
        <v>227200</v>
      </c>
      <c r="M35" s="90">
        <f t="shared" si="10"/>
        <v>0</v>
      </c>
      <c r="N35" s="90">
        <f t="shared" si="10"/>
        <v>0</v>
      </c>
      <c r="O35" s="90">
        <f t="shared" si="10"/>
        <v>0</v>
      </c>
      <c r="P35" s="90">
        <f t="shared" si="10"/>
        <v>13000</v>
      </c>
      <c r="Q35" s="90">
        <f t="shared" si="10"/>
        <v>497268</v>
      </c>
    </row>
    <row r="36" spans="1:17" s="23" customFormat="1" ht="27" customHeight="1">
      <c r="A36" s="4" t="s">
        <v>20</v>
      </c>
      <c r="B36" s="62" t="s">
        <v>126</v>
      </c>
      <c r="C36" s="42">
        <v>100000</v>
      </c>
      <c r="D36" s="39">
        <f>H36+I36+J36+L36+M36+O36+K36+E36</f>
        <v>100000</v>
      </c>
      <c r="E36" s="39">
        <f>SUM(F36:G36)</f>
        <v>100000</v>
      </c>
      <c r="F36" s="157"/>
      <c r="G36" s="16">
        <v>100000</v>
      </c>
      <c r="H36" s="16"/>
      <c r="I36" s="16"/>
      <c r="J36" s="16"/>
      <c r="K36" s="16"/>
      <c r="L36" s="16"/>
      <c r="M36" s="16"/>
      <c r="N36" s="16"/>
      <c r="O36" s="16"/>
      <c r="P36" s="16"/>
      <c r="Q36" s="16"/>
    </row>
    <row r="37" spans="1:17" s="7" customFormat="1" ht="66" customHeight="1">
      <c r="A37" s="4" t="s">
        <v>20</v>
      </c>
      <c r="B37" s="47" t="s">
        <v>132</v>
      </c>
      <c r="C37" s="42">
        <v>18000</v>
      </c>
      <c r="D37" s="39">
        <f aca="true" t="shared" si="11" ref="D37:D69">H37+I37+J37+L37+M37+O37+K37+E37</f>
        <v>8000</v>
      </c>
      <c r="E37" s="39">
        <f t="shared" si="8"/>
        <v>8000</v>
      </c>
      <c r="F37" s="39"/>
      <c r="G37" s="39">
        <v>8000</v>
      </c>
      <c r="H37" s="42"/>
      <c r="I37" s="42"/>
      <c r="J37" s="42"/>
      <c r="K37" s="42"/>
      <c r="L37" s="42"/>
      <c r="M37" s="42"/>
      <c r="N37" s="42"/>
      <c r="O37" s="42"/>
      <c r="P37" s="65"/>
      <c r="Q37" s="39">
        <f>C37-H37-I37-J37-L37-M37-O37-K37-N37-E37</f>
        <v>10000</v>
      </c>
    </row>
    <row r="38" spans="1:17" s="7" customFormat="1" ht="33" customHeight="1">
      <c r="A38" s="4" t="s">
        <v>20</v>
      </c>
      <c r="B38" s="47" t="s">
        <v>83</v>
      </c>
      <c r="C38" s="42">
        <v>5600</v>
      </c>
      <c r="D38" s="39">
        <f t="shared" si="11"/>
        <v>5600</v>
      </c>
      <c r="E38" s="39">
        <f t="shared" si="8"/>
        <v>5600</v>
      </c>
      <c r="F38" s="39"/>
      <c r="G38" s="39">
        <v>5600</v>
      </c>
      <c r="H38" s="42"/>
      <c r="I38" s="42"/>
      <c r="J38" s="42"/>
      <c r="K38" s="42"/>
      <c r="L38" s="42"/>
      <c r="M38" s="42"/>
      <c r="N38" s="42"/>
      <c r="O38" s="42"/>
      <c r="P38" s="65"/>
      <c r="Q38" s="39">
        <f aca="true" t="shared" si="12" ref="Q38:Q50">C38-H38-I38-J38-L38-M38-O38-K38-N38-E38</f>
        <v>0</v>
      </c>
    </row>
    <row r="39" spans="1:17" s="7" customFormat="1" ht="31.5" customHeight="1">
      <c r="A39" s="4" t="s">
        <v>20</v>
      </c>
      <c r="B39" s="47" t="s">
        <v>84</v>
      </c>
      <c r="C39" s="42">
        <v>4000</v>
      </c>
      <c r="D39" s="39">
        <f t="shared" si="11"/>
        <v>4000</v>
      </c>
      <c r="E39" s="39">
        <f t="shared" si="8"/>
        <v>4000</v>
      </c>
      <c r="F39" s="39"/>
      <c r="G39" s="39">
        <v>4000</v>
      </c>
      <c r="H39" s="42"/>
      <c r="I39" s="42"/>
      <c r="J39" s="42"/>
      <c r="K39" s="42"/>
      <c r="L39" s="42"/>
      <c r="M39" s="42"/>
      <c r="N39" s="42"/>
      <c r="O39" s="42"/>
      <c r="P39" s="65"/>
      <c r="Q39" s="39">
        <f t="shared" si="12"/>
        <v>0</v>
      </c>
    </row>
    <row r="40" spans="1:17" s="7" customFormat="1" ht="30" customHeight="1">
      <c r="A40" s="4" t="s">
        <v>35</v>
      </c>
      <c r="B40" s="47" t="s">
        <v>85</v>
      </c>
      <c r="C40" s="42">
        <v>20000</v>
      </c>
      <c r="D40" s="39">
        <f t="shared" si="11"/>
        <v>20000</v>
      </c>
      <c r="E40" s="39">
        <f t="shared" si="8"/>
        <v>20000</v>
      </c>
      <c r="F40" s="39"/>
      <c r="G40" s="39">
        <v>20000</v>
      </c>
      <c r="H40" s="42"/>
      <c r="I40" s="42"/>
      <c r="J40" s="42"/>
      <c r="K40" s="42"/>
      <c r="L40" s="42"/>
      <c r="M40" s="42"/>
      <c r="N40" s="42"/>
      <c r="O40" s="42"/>
      <c r="P40" s="65"/>
      <c r="Q40" s="39">
        <f t="shared" si="12"/>
        <v>0</v>
      </c>
    </row>
    <row r="41" spans="1:17" s="7" customFormat="1" ht="30" customHeight="1">
      <c r="A41" s="4" t="s">
        <v>35</v>
      </c>
      <c r="B41" s="47" t="s">
        <v>86</v>
      </c>
      <c r="C41" s="42">
        <v>12000</v>
      </c>
      <c r="D41" s="39">
        <f t="shared" si="11"/>
        <v>12000</v>
      </c>
      <c r="E41" s="39">
        <f t="shared" si="8"/>
        <v>12000</v>
      </c>
      <c r="F41" s="39"/>
      <c r="G41" s="39">
        <v>12000</v>
      </c>
      <c r="H41" s="42"/>
      <c r="I41" s="42"/>
      <c r="J41" s="42"/>
      <c r="K41" s="42"/>
      <c r="L41" s="42"/>
      <c r="M41" s="42"/>
      <c r="N41" s="42"/>
      <c r="O41" s="42"/>
      <c r="P41" s="65"/>
      <c r="Q41" s="39">
        <f t="shared" si="12"/>
        <v>0</v>
      </c>
    </row>
    <row r="42" spans="1:17" s="7" customFormat="1" ht="24.75" customHeight="1">
      <c r="A42" s="4" t="s">
        <v>35</v>
      </c>
      <c r="B42" s="47" t="s">
        <v>87</v>
      </c>
      <c r="C42" s="42">
        <v>5000</v>
      </c>
      <c r="D42" s="39">
        <f t="shared" si="11"/>
        <v>5000</v>
      </c>
      <c r="E42" s="39">
        <f t="shared" si="8"/>
        <v>5000</v>
      </c>
      <c r="F42" s="39"/>
      <c r="G42" s="39">
        <v>5000</v>
      </c>
      <c r="H42" s="42"/>
      <c r="I42" s="42"/>
      <c r="J42" s="42"/>
      <c r="K42" s="42"/>
      <c r="L42" s="42"/>
      <c r="M42" s="42"/>
      <c r="N42" s="42"/>
      <c r="O42" s="42"/>
      <c r="P42" s="65"/>
      <c r="Q42" s="39">
        <f t="shared" si="12"/>
        <v>0</v>
      </c>
    </row>
    <row r="43" spans="1:17" s="7" customFormat="1" ht="45" customHeight="1">
      <c r="A43" s="4" t="s">
        <v>35</v>
      </c>
      <c r="B43" s="47" t="s">
        <v>88</v>
      </c>
      <c r="C43" s="42">
        <v>7400</v>
      </c>
      <c r="D43" s="39">
        <f t="shared" si="11"/>
        <v>0</v>
      </c>
      <c r="E43" s="39">
        <f t="shared" si="8"/>
        <v>0</v>
      </c>
      <c r="F43" s="39"/>
      <c r="G43" s="39"/>
      <c r="H43" s="42"/>
      <c r="I43" s="42"/>
      <c r="J43" s="42"/>
      <c r="K43" s="42"/>
      <c r="L43" s="42"/>
      <c r="M43" s="42"/>
      <c r="N43" s="42"/>
      <c r="O43" s="42"/>
      <c r="P43" s="65"/>
      <c r="Q43" s="39">
        <f t="shared" si="12"/>
        <v>7400</v>
      </c>
    </row>
    <row r="44" spans="1:17" s="7" customFormat="1" ht="37.5" customHeight="1">
      <c r="A44" s="4" t="s">
        <v>35</v>
      </c>
      <c r="B44" s="47" t="s">
        <v>89</v>
      </c>
      <c r="C44" s="42">
        <v>10000</v>
      </c>
      <c r="D44" s="39">
        <f t="shared" si="11"/>
        <v>10000</v>
      </c>
      <c r="E44" s="39">
        <f t="shared" si="8"/>
        <v>10000</v>
      </c>
      <c r="F44" s="39"/>
      <c r="G44" s="39">
        <v>10000</v>
      </c>
      <c r="H44" s="42"/>
      <c r="I44" s="42"/>
      <c r="J44" s="42"/>
      <c r="K44" s="42"/>
      <c r="L44" s="42"/>
      <c r="M44" s="42"/>
      <c r="N44" s="42"/>
      <c r="O44" s="42"/>
      <c r="P44" s="65"/>
      <c r="Q44" s="39">
        <f t="shared" si="12"/>
        <v>0</v>
      </c>
    </row>
    <row r="45" spans="1:17" s="7" customFormat="1" ht="31.5" customHeight="1">
      <c r="A45" s="4" t="s">
        <v>35</v>
      </c>
      <c r="B45" s="47" t="s">
        <v>90</v>
      </c>
      <c r="C45" s="42">
        <v>2000</v>
      </c>
      <c r="D45" s="39">
        <f t="shared" si="11"/>
        <v>2000</v>
      </c>
      <c r="E45" s="39">
        <f t="shared" si="8"/>
        <v>2000</v>
      </c>
      <c r="F45" s="39"/>
      <c r="G45" s="39">
        <v>2000</v>
      </c>
      <c r="H45" s="42"/>
      <c r="I45" s="42"/>
      <c r="J45" s="42"/>
      <c r="K45" s="42"/>
      <c r="L45" s="42"/>
      <c r="M45" s="42"/>
      <c r="N45" s="42"/>
      <c r="O45" s="42"/>
      <c r="P45" s="65"/>
      <c r="Q45" s="39">
        <f t="shared" si="12"/>
        <v>0</v>
      </c>
    </row>
    <row r="46" spans="1:17" s="7" customFormat="1" ht="38.25" customHeight="1">
      <c r="A46" s="4" t="s">
        <v>35</v>
      </c>
      <c r="B46" s="47" t="s">
        <v>91</v>
      </c>
      <c r="C46" s="42">
        <v>1000</v>
      </c>
      <c r="D46" s="39">
        <f t="shared" si="11"/>
        <v>1000</v>
      </c>
      <c r="E46" s="39">
        <f t="shared" si="8"/>
        <v>1000</v>
      </c>
      <c r="F46" s="39"/>
      <c r="G46" s="39">
        <v>1000</v>
      </c>
      <c r="H46" s="42"/>
      <c r="I46" s="42"/>
      <c r="J46" s="42"/>
      <c r="K46" s="42"/>
      <c r="L46" s="42"/>
      <c r="M46" s="42"/>
      <c r="N46" s="42"/>
      <c r="O46" s="42"/>
      <c r="P46" s="65"/>
      <c r="Q46" s="39">
        <f t="shared" si="12"/>
        <v>0</v>
      </c>
    </row>
    <row r="47" spans="1:17" s="7" customFormat="1" ht="47.25" customHeight="1">
      <c r="A47" s="4" t="s">
        <v>35</v>
      </c>
      <c r="B47" s="47" t="s">
        <v>133</v>
      </c>
      <c r="C47" s="42">
        <v>25000</v>
      </c>
      <c r="D47" s="39">
        <f t="shared" si="11"/>
        <v>23932</v>
      </c>
      <c r="E47" s="39">
        <f t="shared" si="8"/>
        <v>23932</v>
      </c>
      <c r="F47" s="39"/>
      <c r="G47" s="39">
        <v>23932</v>
      </c>
      <c r="H47" s="42"/>
      <c r="I47" s="42"/>
      <c r="J47" s="42"/>
      <c r="K47" s="42"/>
      <c r="L47" s="42"/>
      <c r="M47" s="42"/>
      <c r="N47" s="42"/>
      <c r="O47" s="42"/>
      <c r="P47" s="65"/>
      <c r="Q47" s="39">
        <f t="shared" si="12"/>
        <v>1068</v>
      </c>
    </row>
    <row r="48" spans="1:18" s="133" customFormat="1" ht="66.75" customHeight="1">
      <c r="A48" s="51" t="s">
        <v>20</v>
      </c>
      <c r="B48" s="56" t="s">
        <v>68</v>
      </c>
      <c r="C48" s="61">
        <v>13000</v>
      </c>
      <c r="D48" s="26">
        <f>H48+I48+J48+L48+M48+O48+K48+E48</f>
        <v>13000</v>
      </c>
      <c r="E48" s="26">
        <f>SUM(F48:G48)</f>
        <v>0</v>
      </c>
      <c r="F48" s="26"/>
      <c r="G48" s="26"/>
      <c r="H48" s="61"/>
      <c r="I48" s="61"/>
      <c r="J48" s="61"/>
      <c r="K48" s="61"/>
      <c r="L48" s="61">
        <v>13000</v>
      </c>
      <c r="M48" s="61"/>
      <c r="N48" s="61"/>
      <c r="O48" s="61"/>
      <c r="P48" s="21">
        <v>13000</v>
      </c>
      <c r="Q48" s="26">
        <f>C48-H48-I48-J48-L48-M48-O48-K48-N48-E48</f>
        <v>0</v>
      </c>
      <c r="R48" s="142" t="s">
        <v>65</v>
      </c>
    </row>
    <row r="49" spans="1:18" s="7" customFormat="1" ht="69.75" customHeight="1">
      <c r="A49" s="4" t="s">
        <v>35</v>
      </c>
      <c r="B49" s="47" t="s">
        <v>121</v>
      </c>
      <c r="C49" s="42">
        <v>2000</v>
      </c>
      <c r="D49" s="39">
        <f>H49+I49+J49+L49+M49+O49+K49+E49</f>
        <v>2000</v>
      </c>
      <c r="E49" s="39">
        <f>SUM(F49:G49)</f>
        <v>0</v>
      </c>
      <c r="F49" s="39"/>
      <c r="G49" s="39"/>
      <c r="H49" s="42"/>
      <c r="I49" s="42"/>
      <c r="J49" s="42"/>
      <c r="K49" s="42"/>
      <c r="L49" s="42">
        <v>2000</v>
      </c>
      <c r="M49" s="42"/>
      <c r="N49" s="42"/>
      <c r="O49" s="42"/>
      <c r="P49" s="65"/>
      <c r="Q49" s="39">
        <f t="shared" si="12"/>
        <v>0</v>
      </c>
      <c r="R49" s="156"/>
    </row>
    <row r="50" spans="1:18" s="7" customFormat="1" ht="45.75" customHeight="1">
      <c r="A50" s="4" t="s">
        <v>35</v>
      </c>
      <c r="B50" s="47" t="s">
        <v>115</v>
      </c>
      <c r="C50" s="42">
        <v>20000</v>
      </c>
      <c r="D50" s="39">
        <f>H50+I50+J50+L50+M50+O50+K50+E50</f>
        <v>20000</v>
      </c>
      <c r="E50" s="39"/>
      <c r="F50" s="39"/>
      <c r="G50" s="39"/>
      <c r="H50" s="42"/>
      <c r="I50" s="42"/>
      <c r="J50" s="42"/>
      <c r="K50" s="42"/>
      <c r="L50" s="42">
        <v>20000</v>
      </c>
      <c r="M50" s="42"/>
      <c r="N50" s="42"/>
      <c r="O50" s="42"/>
      <c r="P50" s="65"/>
      <c r="Q50" s="57">
        <f t="shared" si="12"/>
        <v>0</v>
      </c>
      <c r="R50" s="156"/>
    </row>
    <row r="51" spans="1:17" s="7" customFormat="1" ht="69" customHeight="1">
      <c r="A51" s="4" t="s">
        <v>20</v>
      </c>
      <c r="B51" s="47" t="s">
        <v>134</v>
      </c>
      <c r="C51" s="16">
        <v>20000</v>
      </c>
      <c r="D51" s="15">
        <f>H51+I51+J51+L51+M51+O51+K51+E51</f>
        <v>20000</v>
      </c>
      <c r="E51" s="15">
        <f>SUM(F51:G51)</f>
        <v>0</v>
      </c>
      <c r="F51" s="15"/>
      <c r="G51" s="15"/>
      <c r="H51" s="16"/>
      <c r="I51" s="16"/>
      <c r="J51" s="16"/>
      <c r="K51" s="16"/>
      <c r="L51" s="16">
        <v>20000</v>
      </c>
      <c r="M51" s="16"/>
      <c r="N51" s="16"/>
      <c r="O51" s="16"/>
      <c r="P51" s="38"/>
      <c r="Q51" s="57">
        <f>C51-H51-I51-J51-L51-M51-O51-K51-N51-E51</f>
        <v>0</v>
      </c>
    </row>
    <row r="52" spans="1:17" s="7" customFormat="1" ht="69" customHeight="1">
      <c r="A52" s="4" t="s">
        <v>20</v>
      </c>
      <c r="B52" s="47" t="s">
        <v>135</v>
      </c>
      <c r="C52" s="16">
        <v>30000</v>
      </c>
      <c r="D52" s="15">
        <f>H52+I52+J52+L52+M52+O52+K52+E52</f>
        <v>30000</v>
      </c>
      <c r="E52" s="15">
        <f>SUM(F52:G52)</f>
        <v>0</v>
      </c>
      <c r="F52" s="15"/>
      <c r="G52" s="15"/>
      <c r="H52" s="16"/>
      <c r="I52" s="16"/>
      <c r="J52" s="16"/>
      <c r="K52" s="16"/>
      <c r="L52" s="16">
        <v>30000</v>
      </c>
      <c r="M52" s="16"/>
      <c r="N52" s="16"/>
      <c r="O52" s="16"/>
      <c r="P52" s="38"/>
      <c r="Q52" s="57"/>
    </row>
    <row r="53" spans="1:17" s="7" customFormat="1" ht="48" customHeight="1">
      <c r="A53" s="4" t="s">
        <v>20</v>
      </c>
      <c r="B53" s="47" t="s">
        <v>82</v>
      </c>
      <c r="C53" s="16">
        <v>10000</v>
      </c>
      <c r="D53" s="15">
        <f t="shared" si="11"/>
        <v>10000</v>
      </c>
      <c r="E53" s="15">
        <f t="shared" si="8"/>
        <v>0</v>
      </c>
      <c r="F53" s="15"/>
      <c r="G53" s="15"/>
      <c r="H53" s="16"/>
      <c r="I53" s="16"/>
      <c r="J53" s="16"/>
      <c r="K53" s="16"/>
      <c r="L53" s="16">
        <v>10000</v>
      </c>
      <c r="M53" s="16"/>
      <c r="N53" s="16"/>
      <c r="O53" s="16"/>
      <c r="P53" s="36"/>
      <c r="Q53" s="57">
        <f>C53-H53-I53-J53-L53-M53-O53-K53-N53-E53</f>
        <v>0</v>
      </c>
    </row>
    <row r="54" spans="1:29" s="7" customFormat="1" ht="56.25" customHeight="1">
      <c r="A54" s="4" t="s">
        <v>20</v>
      </c>
      <c r="B54" s="47" t="s">
        <v>119</v>
      </c>
      <c r="C54" s="42">
        <v>1000000</v>
      </c>
      <c r="D54" s="39">
        <f t="shared" si="11"/>
        <v>521200</v>
      </c>
      <c r="E54" s="39">
        <f t="shared" si="8"/>
        <v>389000</v>
      </c>
      <c r="F54" s="46">
        <v>389000</v>
      </c>
      <c r="G54" s="39"/>
      <c r="H54" s="42"/>
      <c r="I54" s="42"/>
      <c r="J54" s="42"/>
      <c r="K54" s="42"/>
      <c r="L54" s="42">
        <v>132200</v>
      </c>
      <c r="M54" s="42"/>
      <c r="N54" s="42"/>
      <c r="O54" s="42"/>
      <c r="P54" s="148"/>
      <c r="Q54" s="57">
        <f>C54-H54-I54-J54-L54-M54-O54-K54-N54-E54</f>
        <v>478800</v>
      </c>
      <c r="R54" s="149"/>
      <c r="S54" s="149"/>
      <c r="T54" s="149"/>
      <c r="U54" s="149"/>
      <c r="V54" s="149"/>
      <c r="W54" s="149"/>
      <c r="X54" s="149"/>
      <c r="Y54" s="149"/>
      <c r="Z54" s="149"/>
      <c r="AA54" s="149"/>
      <c r="AB54" s="149"/>
      <c r="AC54" s="149"/>
    </row>
    <row r="55" spans="1:29" s="139" customFormat="1" ht="47.25" customHeight="1">
      <c r="A55" s="51" t="s">
        <v>27</v>
      </c>
      <c r="B55" s="56" t="s">
        <v>71</v>
      </c>
      <c r="C55" s="137">
        <v>6000</v>
      </c>
      <c r="D55" s="26">
        <f t="shared" si="11"/>
        <v>6000</v>
      </c>
      <c r="E55" s="26"/>
      <c r="F55" s="26"/>
      <c r="G55" s="26"/>
      <c r="H55" s="61"/>
      <c r="I55" s="61"/>
      <c r="J55" s="61"/>
      <c r="K55" s="61"/>
      <c r="L55" s="61">
        <v>6000</v>
      </c>
      <c r="M55" s="61"/>
      <c r="N55" s="61"/>
      <c r="O55" s="61"/>
      <c r="P55" s="21">
        <v>5000</v>
      </c>
      <c r="Q55" s="26">
        <f>C55-H55-I55-J55-L55-M55-O55-K55-N55-E55</f>
        <v>0</v>
      </c>
      <c r="R55" s="134" t="s">
        <v>65</v>
      </c>
      <c r="S55" s="138"/>
      <c r="T55" s="138"/>
      <c r="U55" s="138"/>
      <c r="V55" s="138"/>
      <c r="W55" s="138"/>
      <c r="X55" s="138"/>
      <c r="Y55" s="138"/>
      <c r="Z55" s="138"/>
      <c r="AA55" s="138"/>
      <c r="AB55" s="138"/>
      <c r="AC55" s="138"/>
    </row>
    <row r="56" spans="1:29" s="139" customFormat="1" ht="67.5" customHeight="1">
      <c r="A56" s="135">
        <v>2220</v>
      </c>
      <c r="B56" s="136" t="s">
        <v>57</v>
      </c>
      <c r="C56" s="137">
        <v>300000</v>
      </c>
      <c r="D56" s="26">
        <f t="shared" si="11"/>
        <v>300000</v>
      </c>
      <c r="E56" s="26">
        <f t="shared" si="8"/>
        <v>0</v>
      </c>
      <c r="F56" s="26"/>
      <c r="G56" s="26"/>
      <c r="H56" s="61"/>
      <c r="I56" s="61"/>
      <c r="J56" s="61"/>
      <c r="K56" s="61"/>
      <c r="L56" s="61"/>
      <c r="M56" s="61"/>
      <c r="N56" s="61"/>
      <c r="O56" s="61">
        <v>300000</v>
      </c>
      <c r="P56" s="21">
        <v>300000</v>
      </c>
      <c r="Q56" s="26">
        <f>C56-H56-I56-J56-L56-M56-O56-K56-N56-E56</f>
        <v>0</v>
      </c>
      <c r="R56" s="134" t="s">
        <v>56</v>
      </c>
      <c r="S56" s="138"/>
      <c r="T56" s="138"/>
      <c r="U56" s="138"/>
      <c r="V56" s="138"/>
      <c r="W56" s="138"/>
      <c r="X56" s="138"/>
      <c r="Y56" s="138"/>
      <c r="Z56" s="138"/>
      <c r="AA56" s="138"/>
      <c r="AB56" s="138"/>
      <c r="AC56" s="138"/>
    </row>
    <row r="57" spans="1:17" s="69" customFormat="1" ht="31.5" customHeight="1">
      <c r="A57" s="77">
        <v>90000</v>
      </c>
      <c r="B57" s="94" t="s">
        <v>15</v>
      </c>
      <c r="C57" s="88">
        <f aca="true" t="shared" si="13" ref="C57:Q57">SUM(C58:C60)</f>
        <v>8300000</v>
      </c>
      <c r="D57" s="88">
        <f t="shared" si="13"/>
        <v>8215100</v>
      </c>
      <c r="E57" s="88">
        <f t="shared" si="13"/>
        <v>75600</v>
      </c>
      <c r="F57" s="88">
        <f t="shared" si="13"/>
        <v>75600</v>
      </c>
      <c r="G57" s="88">
        <f t="shared" si="13"/>
        <v>0</v>
      </c>
      <c r="H57" s="88">
        <f t="shared" si="13"/>
        <v>0</v>
      </c>
      <c r="I57" s="88">
        <f t="shared" si="13"/>
        <v>0</v>
      </c>
      <c r="J57" s="88">
        <f t="shared" si="13"/>
        <v>0</v>
      </c>
      <c r="K57" s="88">
        <f t="shared" si="13"/>
        <v>0</v>
      </c>
      <c r="L57" s="88">
        <f t="shared" si="13"/>
        <v>33900</v>
      </c>
      <c r="M57" s="88">
        <f t="shared" si="13"/>
        <v>0</v>
      </c>
      <c r="N57" s="88">
        <f t="shared" si="13"/>
        <v>0</v>
      </c>
      <c r="O57" s="88">
        <f t="shared" si="13"/>
        <v>8105600</v>
      </c>
      <c r="P57" s="88">
        <f t="shared" si="13"/>
        <v>8105600</v>
      </c>
      <c r="Q57" s="88">
        <f t="shared" si="13"/>
        <v>84900</v>
      </c>
    </row>
    <row r="58" spans="1:18" s="133" customFormat="1" ht="72.75" customHeight="1">
      <c r="A58" s="132" t="s">
        <v>54</v>
      </c>
      <c r="B58" s="56" t="s">
        <v>55</v>
      </c>
      <c r="C58" s="61">
        <v>-200000</v>
      </c>
      <c r="D58" s="26">
        <f>H58+I58+J58+L58+M58+O58+K58+E58</f>
        <v>-200000</v>
      </c>
      <c r="E58" s="26"/>
      <c r="F58" s="26"/>
      <c r="G58" s="26"/>
      <c r="H58" s="26"/>
      <c r="I58" s="26"/>
      <c r="J58" s="26"/>
      <c r="K58" s="26"/>
      <c r="L58" s="26"/>
      <c r="M58" s="26"/>
      <c r="N58" s="26"/>
      <c r="O58" s="26">
        <v>-200000</v>
      </c>
      <c r="P58" s="21">
        <v>-200000</v>
      </c>
      <c r="Q58" s="26">
        <f>C58-H58-I58-J58-L58-M58-O58-K58-N58-E58</f>
        <v>0</v>
      </c>
      <c r="R58" s="134" t="s">
        <v>56</v>
      </c>
    </row>
    <row r="59" spans="1:18" s="133" customFormat="1" ht="54.75" customHeight="1">
      <c r="A59" s="132" t="s">
        <v>58</v>
      </c>
      <c r="B59" s="56" t="s">
        <v>59</v>
      </c>
      <c r="C59" s="61">
        <f>8621800-316200</f>
        <v>8305600</v>
      </c>
      <c r="D59" s="26">
        <f>H59+I59+J59+L59+M59+O59+K59+E59</f>
        <v>8305600</v>
      </c>
      <c r="E59" s="26"/>
      <c r="F59" s="26"/>
      <c r="G59" s="26"/>
      <c r="H59" s="26"/>
      <c r="I59" s="26"/>
      <c r="J59" s="26"/>
      <c r="K59" s="26"/>
      <c r="L59" s="26"/>
      <c r="M59" s="26"/>
      <c r="N59" s="26"/>
      <c r="O59" s="26">
        <f>8621800-316200</f>
        <v>8305600</v>
      </c>
      <c r="P59" s="21">
        <f>8621800-316200</f>
        <v>8305600</v>
      </c>
      <c r="Q59" s="26">
        <f>C59-H59-I59-J59-L59-M59-O59-K59-N59-E59</f>
        <v>0</v>
      </c>
      <c r="R59" s="134" t="s">
        <v>60</v>
      </c>
    </row>
    <row r="60" spans="1:17" s="1" customFormat="1" ht="43.5" customHeight="1">
      <c r="A60" s="4" t="s">
        <v>24</v>
      </c>
      <c r="B60" s="47" t="s">
        <v>29</v>
      </c>
      <c r="C60" s="43">
        <v>194400</v>
      </c>
      <c r="D60" s="39">
        <f t="shared" si="11"/>
        <v>109500</v>
      </c>
      <c r="E60" s="39">
        <f t="shared" si="8"/>
        <v>75600</v>
      </c>
      <c r="F60" s="46">
        <v>75600</v>
      </c>
      <c r="G60" s="39"/>
      <c r="H60" s="43"/>
      <c r="I60" s="43"/>
      <c r="J60" s="43"/>
      <c r="K60" s="43"/>
      <c r="L60" s="43">
        <v>33900</v>
      </c>
      <c r="M60" s="43"/>
      <c r="N60" s="43"/>
      <c r="O60" s="43"/>
      <c r="P60" s="65"/>
      <c r="Q60" s="39">
        <f>C60-H60-I60-J60-L60-M60-O60-K60-N60-E60</f>
        <v>84900</v>
      </c>
    </row>
    <row r="61" spans="1:17" s="69" customFormat="1" ht="30.75" customHeight="1">
      <c r="A61" s="77">
        <v>110000</v>
      </c>
      <c r="B61" s="94" t="s">
        <v>13</v>
      </c>
      <c r="C61" s="80">
        <f>SUM(C62:C64)</f>
        <v>152223</v>
      </c>
      <c r="D61" s="80">
        <f aca="true" t="shared" si="14" ref="D61:Q61">SUM(D62:D64)</f>
        <v>92523</v>
      </c>
      <c r="E61" s="80">
        <f t="shared" si="14"/>
        <v>0</v>
      </c>
      <c r="F61" s="80">
        <f t="shared" si="14"/>
        <v>0</v>
      </c>
      <c r="G61" s="80">
        <f t="shared" si="14"/>
        <v>0</v>
      </c>
      <c r="H61" s="80">
        <f t="shared" si="14"/>
        <v>0</v>
      </c>
      <c r="I61" s="80">
        <f t="shared" si="14"/>
        <v>0</v>
      </c>
      <c r="J61" s="80">
        <f t="shared" si="14"/>
        <v>0</v>
      </c>
      <c r="K61" s="80">
        <f t="shared" si="14"/>
        <v>0</v>
      </c>
      <c r="L61" s="80">
        <f t="shared" si="14"/>
        <v>92523</v>
      </c>
      <c r="M61" s="80">
        <f t="shared" si="14"/>
        <v>0</v>
      </c>
      <c r="N61" s="80">
        <f t="shared" si="14"/>
        <v>0</v>
      </c>
      <c r="O61" s="80">
        <f t="shared" si="14"/>
        <v>0</v>
      </c>
      <c r="P61" s="80">
        <f t="shared" si="14"/>
        <v>0</v>
      </c>
      <c r="Q61" s="80">
        <f t="shared" si="14"/>
        <v>59700</v>
      </c>
    </row>
    <row r="62" spans="1:17" s="23" customFormat="1" ht="67.5" customHeight="1">
      <c r="A62" s="41" t="s">
        <v>78</v>
      </c>
      <c r="B62" s="59" t="s">
        <v>79</v>
      </c>
      <c r="C62" s="57">
        <v>20000</v>
      </c>
      <c r="D62" s="15">
        <f t="shared" si="11"/>
        <v>20000</v>
      </c>
      <c r="E62" s="15">
        <f t="shared" si="8"/>
        <v>0</v>
      </c>
      <c r="F62" s="14"/>
      <c r="G62" s="14"/>
      <c r="H62" s="57"/>
      <c r="I62" s="57"/>
      <c r="J62" s="57"/>
      <c r="K62" s="57"/>
      <c r="L62" s="57">
        <v>20000</v>
      </c>
      <c r="M62" s="58"/>
      <c r="N62" s="14"/>
      <c r="O62" s="14"/>
      <c r="P62" s="35"/>
      <c r="Q62" s="39">
        <f aca="true" t="shared" si="15" ref="Q62:Q69">C62-H62-I62-J62-L62-M62-O62-K62-N62-E62</f>
        <v>0</v>
      </c>
    </row>
    <row r="63" spans="1:17" s="23" customFormat="1" ht="70.5" customHeight="1">
      <c r="A63" s="41" t="s">
        <v>128</v>
      </c>
      <c r="B63" s="59" t="s">
        <v>136</v>
      </c>
      <c r="C63" s="57">
        <v>72523</v>
      </c>
      <c r="D63" s="15">
        <f>H63+I63+J63+L63+M63+O63+K63+E63</f>
        <v>72523</v>
      </c>
      <c r="E63" s="15">
        <f>SUM(F63:G63)</f>
        <v>0</v>
      </c>
      <c r="F63" s="14"/>
      <c r="G63" s="14"/>
      <c r="H63" s="57"/>
      <c r="I63" s="57"/>
      <c r="J63" s="57"/>
      <c r="K63" s="57"/>
      <c r="L63" s="57">
        <v>72523</v>
      </c>
      <c r="M63" s="58"/>
      <c r="N63" s="14"/>
      <c r="O63" s="14"/>
      <c r="P63" s="35"/>
      <c r="Q63" s="39">
        <f t="shared" si="15"/>
        <v>0</v>
      </c>
    </row>
    <row r="64" spans="1:17" s="7" customFormat="1" ht="45" customHeight="1">
      <c r="A64" s="48" t="s">
        <v>37</v>
      </c>
      <c r="B64" s="47" t="s">
        <v>30</v>
      </c>
      <c r="C64" s="42">
        <v>59700</v>
      </c>
      <c r="D64" s="39">
        <f t="shared" si="11"/>
        <v>0</v>
      </c>
      <c r="E64" s="39">
        <f t="shared" si="8"/>
        <v>0</v>
      </c>
      <c r="F64" s="39"/>
      <c r="G64" s="39"/>
      <c r="H64" s="39"/>
      <c r="I64" s="39"/>
      <c r="J64" s="39"/>
      <c r="K64" s="39"/>
      <c r="L64" s="39"/>
      <c r="M64" s="39"/>
      <c r="N64" s="39"/>
      <c r="O64" s="39"/>
      <c r="P64" s="148"/>
      <c r="Q64" s="39">
        <f t="shared" si="15"/>
        <v>59700</v>
      </c>
    </row>
    <row r="65" spans="1:17" s="7" customFormat="1" ht="66" customHeight="1">
      <c r="A65" s="48" t="s">
        <v>98</v>
      </c>
      <c r="B65" s="47" t="s">
        <v>99</v>
      </c>
      <c r="C65" s="42">
        <v>-80000</v>
      </c>
      <c r="D65" s="15">
        <f t="shared" si="11"/>
        <v>-80000</v>
      </c>
      <c r="E65" s="39"/>
      <c r="F65" s="39"/>
      <c r="G65" s="39"/>
      <c r="H65" s="39"/>
      <c r="I65" s="39"/>
      <c r="J65" s="39"/>
      <c r="K65" s="39"/>
      <c r="L65" s="39">
        <v>-80000</v>
      </c>
      <c r="M65" s="39"/>
      <c r="N65" s="39"/>
      <c r="O65" s="39"/>
      <c r="P65" s="148"/>
      <c r="Q65" s="39">
        <f t="shared" si="15"/>
        <v>0</v>
      </c>
    </row>
    <row r="66" spans="1:17" s="7" customFormat="1" ht="66" customHeight="1">
      <c r="A66" s="4" t="s">
        <v>77</v>
      </c>
      <c r="B66" s="62" t="s">
        <v>76</v>
      </c>
      <c r="C66" s="16">
        <v>40000</v>
      </c>
      <c r="D66" s="15">
        <f t="shared" si="11"/>
        <v>20000</v>
      </c>
      <c r="E66" s="15">
        <f t="shared" si="8"/>
        <v>20000</v>
      </c>
      <c r="F66" s="15"/>
      <c r="G66" s="15">
        <v>20000</v>
      </c>
      <c r="H66" s="15"/>
      <c r="I66" s="15"/>
      <c r="J66" s="15"/>
      <c r="K66" s="15"/>
      <c r="L66" s="15"/>
      <c r="M66" s="15"/>
      <c r="N66" s="15"/>
      <c r="O66" s="15"/>
      <c r="P66" s="4"/>
      <c r="Q66" s="39">
        <f t="shared" si="15"/>
        <v>20000</v>
      </c>
    </row>
    <row r="67" spans="1:17" s="133" customFormat="1" ht="51" customHeight="1">
      <c r="A67" s="51" t="s">
        <v>107</v>
      </c>
      <c r="B67" s="5" t="s">
        <v>108</v>
      </c>
      <c r="C67" s="158">
        <v>1200</v>
      </c>
      <c r="D67" s="13">
        <f>H67+I67+J67+L67+M67+O67+K67+E67</f>
        <v>1200</v>
      </c>
      <c r="E67" s="13">
        <f>SUM(F67:G67)</f>
        <v>0</v>
      </c>
      <c r="F67" s="13"/>
      <c r="G67" s="13"/>
      <c r="H67" s="13"/>
      <c r="I67" s="13"/>
      <c r="J67" s="13"/>
      <c r="K67" s="13"/>
      <c r="L67" s="13"/>
      <c r="M67" s="13"/>
      <c r="N67" s="13"/>
      <c r="O67" s="13">
        <v>1200</v>
      </c>
      <c r="P67" s="51"/>
      <c r="Q67" s="26">
        <f t="shared" si="15"/>
        <v>0</v>
      </c>
    </row>
    <row r="68" spans="1:17" s="133" customFormat="1" ht="25.5" customHeight="1">
      <c r="A68" s="51" t="s">
        <v>105</v>
      </c>
      <c r="B68" s="5" t="s">
        <v>106</v>
      </c>
      <c r="C68" s="158">
        <v>146200</v>
      </c>
      <c r="D68" s="13">
        <f>H68+I68+J68+L68+M68+O68+K68+E68</f>
        <v>146200</v>
      </c>
      <c r="E68" s="13">
        <f>SUM(F68:G68)</f>
        <v>0</v>
      </c>
      <c r="F68" s="13"/>
      <c r="G68" s="13"/>
      <c r="H68" s="13"/>
      <c r="I68" s="13"/>
      <c r="J68" s="13"/>
      <c r="K68" s="13"/>
      <c r="L68" s="13"/>
      <c r="M68" s="13"/>
      <c r="N68" s="13"/>
      <c r="O68" s="13">
        <v>146200</v>
      </c>
      <c r="P68" s="51"/>
      <c r="Q68" s="26">
        <f t="shared" si="15"/>
        <v>0</v>
      </c>
    </row>
    <row r="69" spans="1:17" s="7" customFormat="1" ht="69" customHeight="1">
      <c r="A69" s="4" t="s">
        <v>38</v>
      </c>
      <c r="B69" s="62" t="s">
        <v>127</v>
      </c>
      <c r="C69" s="16">
        <v>136000</v>
      </c>
      <c r="D69" s="15">
        <f t="shared" si="11"/>
        <v>136000</v>
      </c>
      <c r="E69" s="15">
        <f t="shared" si="8"/>
        <v>136000</v>
      </c>
      <c r="F69" s="152">
        <f>143000-7000</f>
        <v>136000</v>
      </c>
      <c r="G69" s="15"/>
      <c r="H69" s="15"/>
      <c r="I69" s="15"/>
      <c r="J69" s="15"/>
      <c r="K69" s="15"/>
      <c r="L69" s="15"/>
      <c r="M69" s="15"/>
      <c r="N69" s="15"/>
      <c r="O69" s="15"/>
      <c r="P69" s="4"/>
      <c r="Q69" s="39">
        <f t="shared" si="15"/>
        <v>0</v>
      </c>
    </row>
    <row r="70" spans="1:17" s="66" customFormat="1" ht="28.5" customHeight="1">
      <c r="A70" s="77"/>
      <c r="B70" s="96" t="s">
        <v>5</v>
      </c>
      <c r="C70" s="89">
        <f>C12+C14+C21+C57+C61+C66+C69+C65+C68+C67</f>
        <v>14981560</v>
      </c>
      <c r="D70" s="89">
        <f aca="true" t="shared" si="16" ref="D70:Q70">D12+D14+D21+D57+D61+D66+D69+D65+D68+D67</f>
        <v>12070425</v>
      </c>
      <c r="E70" s="89">
        <f t="shared" si="16"/>
        <v>2697663</v>
      </c>
      <c r="F70" s="89">
        <f t="shared" si="16"/>
        <v>2166233</v>
      </c>
      <c r="G70" s="89">
        <f t="shared" si="16"/>
        <v>531430</v>
      </c>
      <c r="H70" s="89">
        <f t="shared" si="16"/>
        <v>12000</v>
      </c>
      <c r="I70" s="89">
        <f t="shared" si="16"/>
        <v>0</v>
      </c>
      <c r="J70" s="89">
        <f t="shared" si="16"/>
        <v>0</v>
      </c>
      <c r="K70" s="89">
        <f t="shared" si="16"/>
        <v>0</v>
      </c>
      <c r="L70" s="89">
        <f t="shared" si="16"/>
        <v>812223</v>
      </c>
      <c r="M70" s="89">
        <f t="shared" si="16"/>
        <v>0</v>
      </c>
      <c r="N70" s="89">
        <f t="shared" si="16"/>
        <v>0</v>
      </c>
      <c r="O70" s="89">
        <f t="shared" si="16"/>
        <v>8548539</v>
      </c>
      <c r="P70" s="89">
        <f t="shared" si="16"/>
        <v>8484139</v>
      </c>
      <c r="Q70" s="89">
        <f t="shared" si="16"/>
        <v>2891135</v>
      </c>
    </row>
    <row r="71" spans="1:17" s="93" customFormat="1" ht="26.25" customHeight="1">
      <c r="A71" s="179" t="s">
        <v>7</v>
      </c>
      <c r="B71" s="180"/>
      <c r="C71" s="180"/>
      <c r="D71" s="180"/>
      <c r="E71" s="180"/>
      <c r="F71" s="180"/>
      <c r="G71" s="180"/>
      <c r="H71" s="180"/>
      <c r="I71" s="180"/>
      <c r="J71" s="180"/>
      <c r="K71" s="180"/>
      <c r="L71" s="180"/>
      <c r="M71" s="180"/>
      <c r="N71" s="180"/>
      <c r="O71" s="180"/>
      <c r="P71" s="180"/>
      <c r="Q71" s="181"/>
    </row>
    <row r="72" spans="1:17" s="20" customFormat="1" ht="24.75" customHeight="1" hidden="1">
      <c r="A72" s="78">
        <v>10000</v>
      </c>
      <c r="B72" s="97" t="s">
        <v>0</v>
      </c>
      <c r="C72" s="85">
        <f>SUM(C73:C73)</f>
        <v>0</v>
      </c>
      <c r="D72" s="85">
        <f>SUM(D73:D73)</f>
        <v>0</v>
      </c>
      <c r="E72" s="85"/>
      <c r="F72" s="85"/>
      <c r="G72" s="85"/>
      <c r="H72" s="85">
        <f>SUM(H73:H73)</f>
        <v>0</v>
      </c>
      <c r="I72" s="85">
        <f>SUM(I73:I73)</f>
        <v>0</v>
      </c>
      <c r="J72" s="85">
        <f>SUM(J73:J73)</f>
        <v>0</v>
      </c>
      <c r="K72" s="85"/>
      <c r="L72" s="85">
        <f>SUM(L73:L73)</f>
        <v>0</v>
      </c>
      <c r="M72" s="85">
        <f>SUM(M73:M73)</f>
        <v>0</v>
      </c>
      <c r="N72" s="85"/>
      <c r="O72" s="85">
        <f>SUM(O73:O73)</f>
        <v>0</v>
      </c>
      <c r="P72" s="85"/>
      <c r="Q72" s="85">
        <f>SUM(Q73:Q73)</f>
        <v>0</v>
      </c>
    </row>
    <row r="73" spans="1:17" s="95" customFormat="1" ht="23.25" customHeight="1" hidden="1">
      <c r="A73" s="87">
        <v>10116</v>
      </c>
      <c r="B73" s="98"/>
      <c r="C73" s="85"/>
      <c r="D73" s="85">
        <f>H73+I73+J73+L73+M73+O73</f>
        <v>0</v>
      </c>
      <c r="E73" s="85"/>
      <c r="F73" s="85"/>
      <c r="G73" s="85"/>
      <c r="H73" s="85"/>
      <c r="I73" s="85"/>
      <c r="J73" s="85"/>
      <c r="K73" s="85"/>
      <c r="L73" s="85"/>
      <c r="M73" s="85"/>
      <c r="N73" s="85"/>
      <c r="O73" s="85"/>
      <c r="P73" s="85"/>
      <c r="Q73" s="91">
        <f>C73-H73-I73-J73-L73-M73-O73</f>
        <v>0</v>
      </c>
    </row>
    <row r="74" spans="1:17" s="95" customFormat="1" ht="26.25" customHeight="1">
      <c r="A74" s="78">
        <v>70000</v>
      </c>
      <c r="B74" s="84" t="s">
        <v>1</v>
      </c>
      <c r="C74" s="85">
        <f>SUM(C75:C86)</f>
        <v>-1897202</v>
      </c>
      <c r="D74" s="85">
        <f aca="true" t="shared" si="17" ref="D74:Q74">SUM(D75:D86)</f>
        <v>-1897202</v>
      </c>
      <c r="E74" s="85">
        <f t="shared" si="17"/>
        <v>0</v>
      </c>
      <c r="F74" s="85">
        <f t="shared" si="17"/>
        <v>0</v>
      </c>
      <c r="G74" s="85">
        <f t="shared" si="17"/>
        <v>0</v>
      </c>
      <c r="H74" s="85">
        <f t="shared" si="17"/>
        <v>8000</v>
      </c>
      <c r="I74" s="85">
        <f t="shared" si="17"/>
        <v>0</v>
      </c>
      <c r="J74" s="85">
        <f t="shared" si="17"/>
        <v>0</v>
      </c>
      <c r="K74" s="85">
        <f t="shared" si="17"/>
        <v>11800</v>
      </c>
      <c r="L74" s="85">
        <f t="shared" si="17"/>
        <v>75718</v>
      </c>
      <c r="M74" s="85">
        <f t="shared" si="17"/>
        <v>0</v>
      </c>
      <c r="N74" s="85">
        <f t="shared" si="17"/>
        <v>297280</v>
      </c>
      <c r="O74" s="85">
        <f t="shared" si="17"/>
        <v>-2290000</v>
      </c>
      <c r="P74" s="85">
        <f t="shared" si="17"/>
        <v>-1559300</v>
      </c>
      <c r="Q74" s="85">
        <f t="shared" si="17"/>
        <v>0</v>
      </c>
    </row>
    <row r="75" spans="1:17" s="1" customFormat="1" ht="93" customHeight="1">
      <c r="A75" s="4" t="s">
        <v>122</v>
      </c>
      <c r="B75" s="44" t="s">
        <v>81</v>
      </c>
      <c r="C75" s="39">
        <v>56518</v>
      </c>
      <c r="D75" s="40">
        <f>H75+I75+J75+L75+M75+O75+K75+E75</f>
        <v>56518</v>
      </c>
      <c r="E75" s="15"/>
      <c r="F75" s="15"/>
      <c r="G75" s="15"/>
      <c r="H75" s="39"/>
      <c r="I75" s="39"/>
      <c r="J75" s="39"/>
      <c r="K75" s="39"/>
      <c r="L75" s="39">
        <v>56518</v>
      </c>
      <c r="M75" s="39"/>
      <c r="N75" s="39"/>
      <c r="O75" s="39"/>
      <c r="P75" s="45"/>
      <c r="Q75" s="14">
        <f>C75-H75-I75-J75-L75-M75-O75-K75--N75-E75</f>
        <v>0</v>
      </c>
    </row>
    <row r="76" spans="1:17" s="1" customFormat="1" ht="33" customHeight="1">
      <c r="A76" s="4" t="s">
        <v>80</v>
      </c>
      <c r="B76" s="44" t="s">
        <v>103</v>
      </c>
      <c r="C76" s="39">
        <v>8000</v>
      </c>
      <c r="D76" s="40">
        <f>H76+I76+J76+L76+M76+O76+K76+E76</f>
        <v>8000</v>
      </c>
      <c r="E76" s="15"/>
      <c r="F76" s="15"/>
      <c r="G76" s="15"/>
      <c r="H76" s="39">
        <v>8000</v>
      </c>
      <c r="I76" s="39"/>
      <c r="J76" s="39"/>
      <c r="K76" s="39"/>
      <c r="L76" s="39"/>
      <c r="M76" s="39"/>
      <c r="N76" s="39"/>
      <c r="O76" s="39"/>
      <c r="P76" s="45"/>
      <c r="Q76" s="14">
        <f>C76-H76-I76-J76-L76-M76-O76-K76--N76-E76</f>
        <v>0</v>
      </c>
    </row>
    <row r="77" spans="1:18" s="129" customFormat="1" ht="93" customHeight="1">
      <c r="A77" s="51" t="s">
        <v>39</v>
      </c>
      <c r="B77" s="25" t="s">
        <v>64</v>
      </c>
      <c r="C77" s="26">
        <v>170000</v>
      </c>
      <c r="D77" s="127">
        <f aca="true" t="shared" si="18" ref="D77:D85">H77+I77+J77+L77+M77+O77+K77+E77+N77</f>
        <v>170000</v>
      </c>
      <c r="E77" s="13"/>
      <c r="F77" s="13"/>
      <c r="G77" s="13"/>
      <c r="H77" s="26"/>
      <c r="I77" s="26"/>
      <c r="J77" s="26"/>
      <c r="K77" s="26"/>
      <c r="L77" s="26">
        <v>5000</v>
      </c>
      <c r="M77" s="26"/>
      <c r="N77" s="26">
        <v>165000</v>
      </c>
      <c r="O77" s="26"/>
      <c r="P77" s="128">
        <f>165000+5000</f>
        <v>170000</v>
      </c>
      <c r="Q77" s="72">
        <f aca="true" t="shared" si="19" ref="Q77:Q85">C77-H77-I77-J77-L77-M77-O77-K77-N77-E77</f>
        <v>0</v>
      </c>
      <c r="R77" s="131" t="s">
        <v>65</v>
      </c>
    </row>
    <row r="78" spans="1:18" s="1" customFormat="1" ht="115.5" customHeight="1">
      <c r="A78" s="4" t="s">
        <v>39</v>
      </c>
      <c r="B78" s="44" t="s">
        <v>137</v>
      </c>
      <c r="C78" s="39">
        <v>-165000</v>
      </c>
      <c r="D78" s="159">
        <f t="shared" si="18"/>
        <v>-165000</v>
      </c>
      <c r="E78" s="15"/>
      <c r="F78" s="15"/>
      <c r="G78" s="15"/>
      <c r="H78" s="39"/>
      <c r="I78" s="39"/>
      <c r="J78" s="39"/>
      <c r="K78" s="39"/>
      <c r="L78" s="39"/>
      <c r="M78" s="39"/>
      <c r="N78" s="46">
        <v>-165000</v>
      </c>
      <c r="O78" s="39"/>
      <c r="P78" s="45"/>
      <c r="Q78" s="14">
        <f t="shared" si="19"/>
        <v>0</v>
      </c>
      <c r="R78" s="160"/>
    </row>
    <row r="79" spans="1:18" s="129" customFormat="1" ht="95.25" customHeight="1">
      <c r="A79" s="51" t="s">
        <v>39</v>
      </c>
      <c r="B79" s="25" t="s">
        <v>66</v>
      </c>
      <c r="C79" s="26">
        <f>116000+3500</f>
        <v>119500</v>
      </c>
      <c r="D79" s="127">
        <f t="shared" si="18"/>
        <v>119500</v>
      </c>
      <c r="E79" s="13"/>
      <c r="F79" s="13"/>
      <c r="G79" s="13"/>
      <c r="H79" s="26"/>
      <c r="I79" s="26"/>
      <c r="J79" s="26"/>
      <c r="K79" s="26"/>
      <c r="L79" s="26">
        <v>3500</v>
      </c>
      <c r="M79" s="26"/>
      <c r="N79" s="26">
        <v>116000</v>
      </c>
      <c r="O79" s="26"/>
      <c r="P79" s="128">
        <f>116000+3500</f>
        <v>119500</v>
      </c>
      <c r="Q79" s="72">
        <f t="shared" si="19"/>
        <v>0</v>
      </c>
      <c r="R79" s="131" t="s">
        <v>65</v>
      </c>
    </row>
    <row r="80" spans="1:18" s="1" customFormat="1" ht="122.25" customHeight="1">
      <c r="A80" s="4" t="s">
        <v>39</v>
      </c>
      <c r="B80" s="44" t="s">
        <v>138</v>
      </c>
      <c r="C80" s="39">
        <v>-116000</v>
      </c>
      <c r="D80" s="159">
        <f t="shared" si="18"/>
        <v>-116000</v>
      </c>
      <c r="E80" s="15"/>
      <c r="F80" s="15"/>
      <c r="G80" s="15"/>
      <c r="H80" s="39"/>
      <c r="I80" s="39"/>
      <c r="J80" s="39"/>
      <c r="K80" s="39"/>
      <c r="L80" s="39"/>
      <c r="M80" s="39"/>
      <c r="N80" s="46">
        <v>-116000</v>
      </c>
      <c r="O80" s="39"/>
      <c r="P80" s="45"/>
      <c r="Q80" s="14">
        <f t="shared" si="19"/>
        <v>0</v>
      </c>
      <c r="R80" s="160"/>
    </row>
    <row r="81" spans="1:18" s="129" customFormat="1" ht="86.25" customHeight="1">
      <c r="A81" s="51" t="s">
        <v>39</v>
      </c>
      <c r="B81" s="25" t="s">
        <v>51</v>
      </c>
      <c r="C81" s="26">
        <v>216400</v>
      </c>
      <c r="D81" s="127">
        <f t="shared" si="18"/>
        <v>216400</v>
      </c>
      <c r="E81" s="13">
        <f>SUM(F81:G81)</f>
        <v>0</v>
      </c>
      <c r="F81" s="13"/>
      <c r="G81" s="13"/>
      <c r="H81" s="26"/>
      <c r="I81" s="26"/>
      <c r="J81" s="26"/>
      <c r="K81" s="26"/>
      <c r="L81" s="26">
        <f>6400</f>
        <v>6400</v>
      </c>
      <c r="M81" s="26"/>
      <c r="N81" s="26">
        <v>105000</v>
      </c>
      <c r="O81" s="26">
        <v>105000</v>
      </c>
      <c r="P81" s="128">
        <f>210000+6400</f>
        <v>216400</v>
      </c>
      <c r="Q81" s="72">
        <f t="shared" si="19"/>
        <v>0</v>
      </c>
      <c r="R81" s="131" t="s">
        <v>61</v>
      </c>
    </row>
    <row r="82" spans="1:18" s="1" customFormat="1" ht="141.75" customHeight="1">
      <c r="A82" s="4" t="s">
        <v>39</v>
      </c>
      <c r="B82" s="44" t="s">
        <v>139</v>
      </c>
      <c r="C82" s="39">
        <f>-105000+250000</f>
        <v>145000</v>
      </c>
      <c r="D82" s="159">
        <f t="shared" si="18"/>
        <v>145000</v>
      </c>
      <c r="E82" s="15"/>
      <c r="F82" s="15"/>
      <c r="G82" s="15"/>
      <c r="H82" s="39"/>
      <c r="I82" s="39"/>
      <c r="J82" s="39"/>
      <c r="K82" s="39"/>
      <c r="L82" s="39"/>
      <c r="M82" s="39"/>
      <c r="N82" s="39">
        <f>-105000+250000</f>
        <v>145000</v>
      </c>
      <c r="O82" s="39"/>
      <c r="P82" s="45"/>
      <c r="Q82" s="14">
        <f t="shared" si="19"/>
        <v>0</v>
      </c>
      <c r="R82" s="160"/>
    </row>
    <row r="83" spans="1:18" s="1" customFormat="1" ht="92.25" customHeight="1">
      <c r="A83" s="4" t="s">
        <v>39</v>
      </c>
      <c r="B83" s="44" t="s">
        <v>141</v>
      </c>
      <c r="C83" s="39">
        <v>4300</v>
      </c>
      <c r="D83" s="159">
        <f t="shared" si="18"/>
        <v>4300</v>
      </c>
      <c r="E83" s="15"/>
      <c r="F83" s="15"/>
      <c r="G83" s="15"/>
      <c r="H83" s="39"/>
      <c r="I83" s="39"/>
      <c r="J83" s="39"/>
      <c r="K83" s="39"/>
      <c r="L83" s="39">
        <v>4300</v>
      </c>
      <c r="M83" s="39"/>
      <c r="N83" s="39"/>
      <c r="O83" s="39"/>
      <c r="P83" s="45"/>
      <c r="Q83" s="14">
        <f t="shared" si="19"/>
        <v>0</v>
      </c>
      <c r="R83" s="160"/>
    </row>
    <row r="84" spans="1:18" s="129" customFormat="1" ht="94.5" customHeight="1">
      <c r="A84" s="51" t="s">
        <v>39</v>
      </c>
      <c r="B84" s="25" t="s">
        <v>53</v>
      </c>
      <c r="C84" s="26">
        <v>403800</v>
      </c>
      <c r="D84" s="127">
        <f t="shared" si="18"/>
        <v>403800</v>
      </c>
      <c r="E84" s="13">
        <f>SUM(F84:G84)</f>
        <v>0</v>
      </c>
      <c r="F84" s="13"/>
      <c r="G84" s="13"/>
      <c r="H84" s="130"/>
      <c r="I84" s="26"/>
      <c r="J84" s="26"/>
      <c r="K84" s="26">
        <v>11800</v>
      </c>
      <c r="L84" s="26"/>
      <c r="M84" s="26"/>
      <c r="N84" s="26">
        <f>318000</f>
        <v>318000</v>
      </c>
      <c r="O84" s="26">
        <v>74000</v>
      </c>
      <c r="P84" s="128">
        <f>392000+11800</f>
        <v>403800</v>
      </c>
      <c r="Q84" s="72">
        <f t="shared" si="19"/>
        <v>0</v>
      </c>
      <c r="R84" s="131" t="s">
        <v>61</v>
      </c>
    </row>
    <row r="85" spans="1:18" s="1" customFormat="1" ht="139.5" customHeight="1">
      <c r="A85" s="4" t="s">
        <v>39</v>
      </c>
      <c r="B85" s="44" t="s">
        <v>140</v>
      </c>
      <c r="C85" s="39">
        <f>-318000+47280</f>
        <v>-270720</v>
      </c>
      <c r="D85" s="159">
        <f t="shared" si="18"/>
        <v>-270720</v>
      </c>
      <c r="E85" s="15"/>
      <c r="F85" s="15"/>
      <c r="G85" s="15"/>
      <c r="H85" s="46"/>
      <c r="I85" s="39"/>
      <c r="J85" s="39"/>
      <c r="K85" s="39"/>
      <c r="L85" s="39"/>
      <c r="M85" s="39"/>
      <c r="N85" s="46">
        <f>-318000+47280</f>
        <v>-270720</v>
      </c>
      <c r="O85" s="39"/>
      <c r="P85" s="45"/>
      <c r="Q85" s="14">
        <f t="shared" si="19"/>
        <v>0</v>
      </c>
      <c r="R85" s="160"/>
    </row>
    <row r="86" spans="1:18" s="129" customFormat="1" ht="119.25" customHeight="1">
      <c r="A86" s="51" t="s">
        <v>39</v>
      </c>
      <c r="B86" s="25" t="s">
        <v>40</v>
      </c>
      <c r="C86" s="26">
        <v>-2469000</v>
      </c>
      <c r="D86" s="127">
        <f>H86+I86+J86+L86+M86+O86+K86+E86</f>
        <v>-2469000</v>
      </c>
      <c r="E86" s="13">
        <f>SUM(F86:G86)</f>
        <v>0</v>
      </c>
      <c r="F86" s="13"/>
      <c r="G86" s="13"/>
      <c r="H86" s="130"/>
      <c r="I86" s="26"/>
      <c r="J86" s="26"/>
      <c r="K86" s="26"/>
      <c r="L86" s="26"/>
      <c r="M86" s="26"/>
      <c r="N86" s="26"/>
      <c r="O86" s="26">
        <v>-2469000</v>
      </c>
      <c r="P86" s="128">
        <v>-2469000</v>
      </c>
      <c r="Q86" s="72">
        <f>C86-H86-I86-J86-L86-M86-O86-K86--N86-E86</f>
        <v>0</v>
      </c>
      <c r="R86" s="131" t="s">
        <v>52</v>
      </c>
    </row>
    <row r="87" spans="1:17" s="24" customFormat="1" ht="24" customHeight="1">
      <c r="A87" s="97">
        <v>80000</v>
      </c>
      <c r="B87" s="84" t="s">
        <v>2</v>
      </c>
      <c r="C87" s="90">
        <f aca="true" t="shared" si="20" ref="C87:Q87">C88+C91</f>
        <v>296127</v>
      </c>
      <c r="D87" s="90">
        <f t="shared" si="20"/>
        <v>296127</v>
      </c>
      <c r="E87" s="90">
        <f t="shared" si="20"/>
        <v>10127</v>
      </c>
      <c r="F87" s="90">
        <f t="shared" si="20"/>
        <v>0</v>
      </c>
      <c r="G87" s="90">
        <f t="shared" si="20"/>
        <v>10127</v>
      </c>
      <c r="H87" s="90">
        <f t="shared" si="20"/>
        <v>-20000</v>
      </c>
      <c r="I87" s="90">
        <f t="shared" si="20"/>
        <v>0</v>
      </c>
      <c r="J87" s="90">
        <f t="shared" si="20"/>
        <v>0</v>
      </c>
      <c r="K87" s="90">
        <f t="shared" si="20"/>
        <v>0</v>
      </c>
      <c r="L87" s="90">
        <f t="shared" si="20"/>
        <v>306000</v>
      </c>
      <c r="M87" s="90">
        <f t="shared" si="20"/>
        <v>0</v>
      </c>
      <c r="N87" s="90">
        <f t="shared" si="20"/>
        <v>0</v>
      </c>
      <c r="O87" s="90">
        <f t="shared" si="20"/>
        <v>0</v>
      </c>
      <c r="P87" s="90">
        <f t="shared" si="20"/>
        <v>-9000</v>
      </c>
      <c r="Q87" s="90">
        <f t="shared" si="20"/>
        <v>0</v>
      </c>
    </row>
    <row r="88" spans="1:17" s="24" customFormat="1" ht="20.25" customHeight="1">
      <c r="A88" s="78">
        <v>80101</v>
      </c>
      <c r="B88" s="84" t="s">
        <v>9</v>
      </c>
      <c r="C88" s="90">
        <f aca="true" t="shared" si="21" ref="C88:Q88">SUM(C89:C90)</f>
        <v>-9873</v>
      </c>
      <c r="D88" s="90">
        <f t="shared" si="21"/>
        <v>-9873</v>
      </c>
      <c r="E88" s="90">
        <f t="shared" si="21"/>
        <v>10127</v>
      </c>
      <c r="F88" s="90">
        <f t="shared" si="21"/>
        <v>0</v>
      </c>
      <c r="G88" s="90">
        <f t="shared" si="21"/>
        <v>10127</v>
      </c>
      <c r="H88" s="90">
        <f t="shared" si="21"/>
        <v>-20000</v>
      </c>
      <c r="I88" s="90">
        <f t="shared" si="21"/>
        <v>0</v>
      </c>
      <c r="J88" s="90">
        <f t="shared" si="21"/>
        <v>0</v>
      </c>
      <c r="K88" s="90">
        <f t="shared" si="21"/>
        <v>0</v>
      </c>
      <c r="L88" s="90">
        <f t="shared" si="21"/>
        <v>0</v>
      </c>
      <c r="M88" s="90">
        <f t="shared" si="21"/>
        <v>0</v>
      </c>
      <c r="N88" s="90">
        <f t="shared" si="21"/>
        <v>0</v>
      </c>
      <c r="O88" s="90">
        <f t="shared" si="21"/>
        <v>0</v>
      </c>
      <c r="P88" s="90">
        <f t="shared" si="21"/>
        <v>-20000</v>
      </c>
      <c r="Q88" s="90">
        <f t="shared" si="21"/>
        <v>0</v>
      </c>
    </row>
    <row r="89" spans="1:18" s="53" customFormat="1" ht="67.5">
      <c r="A89" s="132" t="s">
        <v>19</v>
      </c>
      <c r="B89" s="56" t="s">
        <v>74</v>
      </c>
      <c r="C89" s="55">
        <v>-20000</v>
      </c>
      <c r="D89" s="26">
        <f>H89+I89+J89+L89+M89+O89+K89+E89</f>
        <v>-20000</v>
      </c>
      <c r="E89" s="26">
        <f>SUM(F89:G89)</f>
        <v>0</v>
      </c>
      <c r="F89" s="26"/>
      <c r="G89" s="26"/>
      <c r="H89" s="141">
        <v>-20000</v>
      </c>
      <c r="I89" s="141"/>
      <c r="J89" s="141"/>
      <c r="K89" s="141"/>
      <c r="L89" s="26"/>
      <c r="M89" s="26"/>
      <c r="N89" s="26"/>
      <c r="O89" s="26"/>
      <c r="P89" s="21">
        <v>-20000</v>
      </c>
      <c r="Q89" s="26">
        <f>C89-H89-I89-J89-L89-M89-O89-K89--N89-E89</f>
        <v>0</v>
      </c>
      <c r="R89" s="145" t="s">
        <v>65</v>
      </c>
    </row>
    <row r="90" spans="1:17" s="6" customFormat="1" ht="182.25" customHeight="1">
      <c r="A90" s="48">
        <v>6310</v>
      </c>
      <c r="B90" s="47" t="s">
        <v>110</v>
      </c>
      <c r="C90" s="63">
        <v>10127</v>
      </c>
      <c r="D90" s="39">
        <f>H90+I90+J90+L90+M90+O90+K90+E90</f>
        <v>10127</v>
      </c>
      <c r="E90" s="39">
        <f>SUM(F90:G90)</f>
        <v>10127</v>
      </c>
      <c r="F90" s="39"/>
      <c r="G90" s="39">
        <v>10127</v>
      </c>
      <c r="H90" s="64"/>
      <c r="I90" s="64"/>
      <c r="J90" s="64"/>
      <c r="K90" s="64"/>
      <c r="L90" s="39"/>
      <c r="M90" s="39"/>
      <c r="N90" s="39"/>
      <c r="O90" s="39"/>
      <c r="P90" s="65"/>
      <c r="Q90" s="39">
        <f>C90-H90-I90-J90-L90-M90-O90-K90--N90-E90</f>
        <v>0</v>
      </c>
    </row>
    <row r="91" spans="1:17" s="69" customFormat="1" ht="32.25" customHeight="1">
      <c r="A91" s="77"/>
      <c r="B91" s="94" t="s">
        <v>10</v>
      </c>
      <c r="C91" s="99">
        <f>SUM(C92:C98)</f>
        <v>306000</v>
      </c>
      <c r="D91" s="99">
        <f aca="true" t="shared" si="22" ref="D91:Q91">SUM(D92:D98)</f>
        <v>306000</v>
      </c>
      <c r="E91" s="99">
        <f t="shared" si="22"/>
        <v>0</v>
      </c>
      <c r="F91" s="99">
        <f t="shared" si="22"/>
        <v>0</v>
      </c>
      <c r="G91" s="99">
        <f t="shared" si="22"/>
        <v>0</v>
      </c>
      <c r="H91" s="99">
        <f t="shared" si="22"/>
        <v>0</v>
      </c>
      <c r="I91" s="99">
        <f t="shared" si="22"/>
        <v>0</v>
      </c>
      <c r="J91" s="99">
        <f t="shared" si="22"/>
        <v>0</v>
      </c>
      <c r="K91" s="99">
        <f t="shared" si="22"/>
        <v>0</v>
      </c>
      <c r="L91" s="99">
        <f t="shared" si="22"/>
        <v>306000</v>
      </c>
      <c r="M91" s="99">
        <f t="shared" si="22"/>
        <v>0</v>
      </c>
      <c r="N91" s="99">
        <f t="shared" si="22"/>
        <v>0</v>
      </c>
      <c r="O91" s="99">
        <f t="shared" si="22"/>
        <v>0</v>
      </c>
      <c r="P91" s="99">
        <f t="shared" si="22"/>
        <v>11000</v>
      </c>
      <c r="Q91" s="99">
        <f t="shared" si="22"/>
        <v>0</v>
      </c>
    </row>
    <row r="92" spans="1:17" s="149" customFormat="1" ht="45.75" customHeight="1">
      <c r="A92" s="4" t="s">
        <v>35</v>
      </c>
      <c r="B92" s="154" t="s">
        <v>111</v>
      </c>
      <c r="C92" s="63">
        <v>-23400</v>
      </c>
      <c r="D92" s="39">
        <f aca="true" t="shared" si="23" ref="D92:D99">H92+I92+J92+L92+M92+O92+K92+E92</f>
        <v>-23400</v>
      </c>
      <c r="E92" s="63"/>
      <c r="F92" s="63"/>
      <c r="G92" s="63"/>
      <c r="H92" s="63">
        <v>-23400</v>
      </c>
      <c r="I92" s="63"/>
      <c r="J92" s="63"/>
      <c r="K92" s="63"/>
      <c r="L92" s="63"/>
      <c r="M92" s="63"/>
      <c r="N92" s="63"/>
      <c r="O92" s="63"/>
      <c r="P92" s="63"/>
      <c r="Q92" s="57">
        <f aca="true" t="shared" si="24" ref="Q92:Q97">C92-H92-I92-J92-L92-M92-O92-K92--N92-E92</f>
        <v>0</v>
      </c>
    </row>
    <row r="93" spans="1:17" s="149" customFormat="1" ht="92.25" customHeight="1">
      <c r="A93" s="4" t="s">
        <v>35</v>
      </c>
      <c r="B93" s="154" t="s">
        <v>112</v>
      </c>
      <c r="C93" s="63">
        <v>23400</v>
      </c>
      <c r="D93" s="39">
        <f t="shared" si="23"/>
        <v>23400</v>
      </c>
      <c r="E93" s="63"/>
      <c r="F93" s="63"/>
      <c r="G93" s="63"/>
      <c r="H93" s="63">
        <v>23400</v>
      </c>
      <c r="I93" s="63"/>
      <c r="J93" s="63"/>
      <c r="K93" s="63"/>
      <c r="L93" s="63"/>
      <c r="M93" s="63"/>
      <c r="N93" s="63"/>
      <c r="O93" s="63"/>
      <c r="P93" s="63"/>
      <c r="Q93" s="57">
        <f t="shared" si="24"/>
        <v>0</v>
      </c>
    </row>
    <row r="94" spans="1:17" s="149" customFormat="1" ht="44.25" customHeight="1">
      <c r="A94" s="4" t="s">
        <v>35</v>
      </c>
      <c r="B94" s="154" t="s">
        <v>113</v>
      </c>
      <c r="C94" s="63">
        <v>40000</v>
      </c>
      <c r="D94" s="39">
        <f t="shared" si="23"/>
        <v>40000</v>
      </c>
      <c r="E94" s="63"/>
      <c r="F94" s="63"/>
      <c r="G94" s="63"/>
      <c r="H94" s="63">
        <v>40000</v>
      </c>
      <c r="I94" s="63"/>
      <c r="J94" s="63"/>
      <c r="K94" s="63"/>
      <c r="L94" s="63"/>
      <c r="M94" s="63"/>
      <c r="N94" s="63"/>
      <c r="O94" s="63"/>
      <c r="P94" s="63"/>
      <c r="Q94" s="57">
        <f t="shared" si="24"/>
        <v>0</v>
      </c>
    </row>
    <row r="95" spans="1:17" s="149" customFormat="1" ht="23.25" customHeight="1">
      <c r="A95" s="4" t="s">
        <v>35</v>
      </c>
      <c r="B95" s="154" t="s">
        <v>114</v>
      </c>
      <c r="C95" s="63">
        <v>-40000</v>
      </c>
      <c r="D95" s="39">
        <f t="shared" si="23"/>
        <v>-40000</v>
      </c>
      <c r="E95" s="63"/>
      <c r="F95" s="63"/>
      <c r="G95" s="63"/>
      <c r="H95" s="63">
        <v>-40000</v>
      </c>
      <c r="I95" s="63"/>
      <c r="J95" s="63"/>
      <c r="K95" s="63"/>
      <c r="L95" s="63"/>
      <c r="M95" s="63"/>
      <c r="N95" s="63"/>
      <c r="O95" s="63"/>
      <c r="P95" s="63"/>
      <c r="Q95" s="57">
        <f t="shared" si="24"/>
        <v>0</v>
      </c>
    </row>
    <row r="96" spans="1:17" s="149" customFormat="1" ht="50.25" customHeight="1">
      <c r="A96" s="4" t="s">
        <v>35</v>
      </c>
      <c r="B96" s="154" t="s">
        <v>120</v>
      </c>
      <c r="C96" s="63">
        <v>250000</v>
      </c>
      <c r="D96" s="39">
        <f t="shared" si="23"/>
        <v>250000</v>
      </c>
      <c r="E96" s="63"/>
      <c r="F96" s="63"/>
      <c r="G96" s="63"/>
      <c r="H96" s="63"/>
      <c r="I96" s="63"/>
      <c r="J96" s="63"/>
      <c r="K96" s="63"/>
      <c r="L96" s="63">
        <v>250000</v>
      </c>
      <c r="M96" s="63"/>
      <c r="N96" s="63"/>
      <c r="O96" s="63"/>
      <c r="P96" s="63"/>
      <c r="Q96" s="57">
        <f t="shared" si="24"/>
        <v>0</v>
      </c>
    </row>
    <row r="97" spans="1:17" s="149" customFormat="1" ht="72.75" customHeight="1">
      <c r="A97" s="4" t="s">
        <v>122</v>
      </c>
      <c r="B97" s="154" t="s">
        <v>123</v>
      </c>
      <c r="C97" s="63">
        <v>45000</v>
      </c>
      <c r="D97" s="39">
        <f t="shared" si="23"/>
        <v>45000</v>
      </c>
      <c r="E97" s="63"/>
      <c r="F97" s="63"/>
      <c r="G97" s="63"/>
      <c r="H97" s="63"/>
      <c r="I97" s="63"/>
      <c r="J97" s="63"/>
      <c r="K97" s="63"/>
      <c r="L97" s="63">
        <v>45000</v>
      </c>
      <c r="M97" s="63"/>
      <c r="N97" s="63"/>
      <c r="O97" s="63"/>
      <c r="P97" s="63"/>
      <c r="Q97" s="57">
        <f t="shared" si="24"/>
        <v>0</v>
      </c>
    </row>
    <row r="98" spans="1:18" s="53" customFormat="1" ht="60.75" customHeight="1">
      <c r="A98" s="51" t="s">
        <v>35</v>
      </c>
      <c r="B98" s="74" t="s">
        <v>73</v>
      </c>
      <c r="C98" s="75">
        <v>11000</v>
      </c>
      <c r="D98" s="52">
        <f t="shared" si="23"/>
        <v>11000</v>
      </c>
      <c r="E98" s="13"/>
      <c r="F98" s="13"/>
      <c r="G98" s="13"/>
      <c r="H98" s="76"/>
      <c r="I98" s="76"/>
      <c r="J98" s="76"/>
      <c r="K98" s="76"/>
      <c r="L98" s="72">
        <v>11000</v>
      </c>
      <c r="M98" s="72"/>
      <c r="N98" s="72"/>
      <c r="O98" s="72"/>
      <c r="P98" s="73">
        <v>11000</v>
      </c>
      <c r="Q98" s="72">
        <f>C98-H98-I98-J98-L98-M98-O98-K98--N98-E98</f>
        <v>0</v>
      </c>
      <c r="R98" s="147" t="s">
        <v>65</v>
      </c>
    </row>
    <row r="99" spans="1:18" s="53" customFormat="1" ht="60.75" customHeight="1">
      <c r="A99" s="51" t="s">
        <v>93</v>
      </c>
      <c r="B99" s="74" t="s">
        <v>94</v>
      </c>
      <c r="C99" s="75">
        <v>31500</v>
      </c>
      <c r="D99" s="52">
        <f t="shared" si="23"/>
        <v>31500</v>
      </c>
      <c r="E99" s="13"/>
      <c r="F99" s="13"/>
      <c r="G99" s="13"/>
      <c r="H99" s="76"/>
      <c r="I99" s="76"/>
      <c r="J99" s="76"/>
      <c r="K99" s="76"/>
      <c r="L99" s="72"/>
      <c r="M99" s="72">
        <v>31500</v>
      </c>
      <c r="N99" s="72"/>
      <c r="O99" s="72"/>
      <c r="P99" s="73"/>
      <c r="Q99" s="72">
        <f>C99-H99-I99-J99-L99-M99-O99-K99--N99-E99</f>
        <v>0</v>
      </c>
      <c r="R99" s="147"/>
    </row>
    <row r="100" spans="1:17" s="53" customFormat="1" ht="45" customHeight="1">
      <c r="A100" s="51">
        <v>8440</v>
      </c>
      <c r="B100" s="5" t="s">
        <v>67</v>
      </c>
      <c r="C100" s="55">
        <v>75000</v>
      </c>
      <c r="D100" s="52">
        <f>H100+I100+J100+L100+M100+O100+K100+E100+N100</f>
        <v>75000</v>
      </c>
      <c r="E100" s="13">
        <f>SUM(F100:G100)</f>
        <v>0</v>
      </c>
      <c r="F100" s="26"/>
      <c r="G100" s="26"/>
      <c r="H100" s="140"/>
      <c r="I100" s="141"/>
      <c r="J100" s="141"/>
      <c r="K100" s="141"/>
      <c r="L100" s="26"/>
      <c r="M100" s="26"/>
      <c r="N100" s="26">
        <v>75000</v>
      </c>
      <c r="O100" s="26"/>
      <c r="P100" s="21">
        <v>75000</v>
      </c>
      <c r="Q100" s="72">
        <f>C100-H100-I100-J100-L100-M100-O100-K100-N100-E100</f>
        <v>0</v>
      </c>
    </row>
    <row r="101" spans="1:17" s="66" customFormat="1" ht="27.75" customHeight="1">
      <c r="A101" s="81"/>
      <c r="B101" s="82" t="s">
        <v>6</v>
      </c>
      <c r="C101" s="80">
        <f aca="true" t="shared" si="25" ref="C101:Q101">C74+C87+C99+C100</f>
        <v>-1494575</v>
      </c>
      <c r="D101" s="80">
        <f t="shared" si="25"/>
        <v>-1494575</v>
      </c>
      <c r="E101" s="80">
        <f t="shared" si="25"/>
        <v>10127</v>
      </c>
      <c r="F101" s="80">
        <f t="shared" si="25"/>
        <v>0</v>
      </c>
      <c r="G101" s="80">
        <f t="shared" si="25"/>
        <v>10127</v>
      </c>
      <c r="H101" s="80">
        <f t="shared" si="25"/>
        <v>-12000</v>
      </c>
      <c r="I101" s="80">
        <f t="shared" si="25"/>
        <v>0</v>
      </c>
      <c r="J101" s="80">
        <f t="shared" si="25"/>
        <v>0</v>
      </c>
      <c r="K101" s="80">
        <f t="shared" si="25"/>
        <v>11800</v>
      </c>
      <c r="L101" s="80">
        <f t="shared" si="25"/>
        <v>381718</v>
      </c>
      <c r="M101" s="80">
        <f t="shared" si="25"/>
        <v>31500</v>
      </c>
      <c r="N101" s="80">
        <f t="shared" si="25"/>
        <v>372280</v>
      </c>
      <c r="O101" s="80">
        <f t="shared" si="25"/>
        <v>-2290000</v>
      </c>
      <c r="P101" s="80">
        <f t="shared" si="25"/>
        <v>-1493300</v>
      </c>
      <c r="Q101" s="80">
        <f t="shared" si="25"/>
        <v>0</v>
      </c>
    </row>
    <row r="102" spans="1:17" s="101" customFormat="1" ht="27.75" customHeight="1">
      <c r="A102" s="77"/>
      <c r="B102" s="100" t="s">
        <v>8</v>
      </c>
      <c r="C102" s="80">
        <f aca="true" t="shared" si="26" ref="C102:Q102">C101+C70</f>
        <v>13486985</v>
      </c>
      <c r="D102" s="80">
        <f t="shared" si="26"/>
        <v>10575850</v>
      </c>
      <c r="E102" s="80">
        <f t="shared" si="26"/>
        <v>2707790</v>
      </c>
      <c r="F102" s="83">
        <f t="shared" si="26"/>
        <v>2166233</v>
      </c>
      <c r="G102" s="80">
        <f t="shared" si="26"/>
        <v>541557</v>
      </c>
      <c r="H102" s="80">
        <f t="shared" si="26"/>
        <v>0</v>
      </c>
      <c r="I102" s="80">
        <f t="shared" si="26"/>
        <v>0</v>
      </c>
      <c r="J102" s="80">
        <f t="shared" si="26"/>
        <v>0</v>
      </c>
      <c r="K102" s="80">
        <f t="shared" si="26"/>
        <v>11800</v>
      </c>
      <c r="L102" s="89">
        <f t="shared" si="26"/>
        <v>1193941</v>
      </c>
      <c r="M102" s="80">
        <f t="shared" si="26"/>
        <v>31500</v>
      </c>
      <c r="N102" s="80">
        <f t="shared" si="26"/>
        <v>372280</v>
      </c>
      <c r="O102" s="80">
        <f t="shared" si="26"/>
        <v>6258539</v>
      </c>
      <c r="P102" s="80">
        <f t="shared" si="26"/>
        <v>6990839</v>
      </c>
      <c r="Q102" s="80">
        <f t="shared" si="26"/>
        <v>2891135</v>
      </c>
    </row>
    <row r="103" spans="1:17" s="106" customFormat="1" ht="24.75" customHeight="1">
      <c r="A103" s="102"/>
      <c r="B103" s="103" t="s">
        <v>117</v>
      </c>
      <c r="C103" s="104"/>
      <c r="D103" s="104"/>
      <c r="E103" s="104">
        <v>2707790</v>
      </c>
      <c r="F103" s="104">
        <v>2166233</v>
      </c>
      <c r="G103" s="104">
        <f>E103-F103</f>
        <v>541557</v>
      </c>
      <c r="H103" s="104"/>
      <c r="I103" s="104"/>
      <c r="J103" s="104"/>
      <c r="K103" s="104"/>
      <c r="L103" s="105"/>
      <c r="M103" s="104"/>
      <c r="N103" s="104"/>
      <c r="O103" s="104"/>
      <c r="P103" s="104"/>
      <c r="Q103" s="104"/>
    </row>
    <row r="104" spans="1:17" s="112" customFormat="1" ht="26.25" customHeight="1">
      <c r="A104" s="107"/>
      <c r="B104" s="107" t="s">
        <v>118</v>
      </c>
      <c r="C104" s="108"/>
      <c r="D104" s="155"/>
      <c r="E104" s="108"/>
      <c r="F104" s="108"/>
      <c r="G104" s="155">
        <f>G103-G102</f>
        <v>0</v>
      </c>
      <c r="H104" s="109"/>
      <c r="I104" s="109"/>
      <c r="J104" s="109"/>
      <c r="K104" s="109"/>
      <c r="L104" s="110"/>
      <c r="M104" s="110"/>
      <c r="N104" s="110"/>
      <c r="O104" s="110"/>
      <c r="P104" s="110"/>
      <c r="Q104" s="111">
        <f>C102-D102</f>
        <v>2911135</v>
      </c>
    </row>
    <row r="105" spans="1:17" s="112" customFormat="1" ht="5.25" customHeight="1">
      <c r="A105" s="107"/>
      <c r="B105" s="107"/>
      <c r="C105" s="108"/>
      <c r="D105" s="108"/>
      <c r="E105" s="108"/>
      <c r="F105" s="108"/>
      <c r="G105" s="108"/>
      <c r="H105" s="109"/>
      <c r="I105" s="109"/>
      <c r="J105" s="109"/>
      <c r="K105" s="109"/>
      <c r="L105" s="110"/>
      <c r="M105" s="110"/>
      <c r="N105" s="110"/>
      <c r="O105" s="110"/>
      <c r="P105" s="110"/>
      <c r="Q105" s="113">
        <f>Q102-Q104</f>
        <v>-20000</v>
      </c>
    </row>
    <row r="106" spans="1:17" s="112" customFormat="1" ht="22.5">
      <c r="A106" s="107"/>
      <c r="B106" s="114"/>
      <c r="C106" s="115"/>
      <c r="D106" s="108"/>
      <c r="E106" s="108"/>
      <c r="F106" s="108"/>
      <c r="G106" s="108"/>
      <c r="H106" s="109"/>
      <c r="I106" s="109"/>
      <c r="J106" s="109"/>
      <c r="K106" s="109"/>
      <c r="L106" s="175"/>
      <c r="M106" s="175"/>
      <c r="N106" s="175"/>
      <c r="O106" s="175"/>
      <c r="P106" s="175"/>
      <c r="Q106" s="116"/>
    </row>
    <row r="107" spans="1:17" s="121" customFormat="1" ht="20.25">
      <c r="A107" s="117"/>
      <c r="B107" s="117"/>
      <c r="C107" s="161"/>
      <c r="D107" s="118"/>
      <c r="E107" s="118"/>
      <c r="F107" s="118"/>
      <c r="G107" s="118"/>
      <c r="H107" s="119"/>
      <c r="I107" s="119"/>
      <c r="J107" s="119"/>
      <c r="K107" s="119"/>
      <c r="L107" s="119"/>
      <c r="M107" s="119"/>
      <c r="N107" s="119"/>
      <c r="O107" s="119"/>
      <c r="P107" s="119"/>
      <c r="Q107" s="120"/>
    </row>
    <row r="108" spans="3:17" s="95" customFormat="1" ht="20.25">
      <c r="C108" s="122">
        <f>13478885</f>
        <v>13478885</v>
      </c>
      <c r="D108" s="122"/>
      <c r="E108" s="122"/>
      <c r="F108" s="122"/>
      <c r="G108" s="122"/>
      <c r="H108" s="123"/>
      <c r="I108" s="123"/>
      <c r="J108" s="124"/>
      <c r="K108" s="124"/>
      <c r="L108" s="123"/>
      <c r="M108" s="123"/>
      <c r="N108" s="123"/>
      <c r="O108" s="123"/>
      <c r="P108" s="123"/>
      <c r="Q108" s="123"/>
    </row>
    <row r="109" spans="3:17" s="95" customFormat="1" ht="20.25">
      <c r="C109" s="162">
        <f>C102-C108</f>
        <v>8100</v>
      </c>
      <c r="D109" s="122"/>
      <c r="E109" s="122"/>
      <c r="F109" s="122"/>
      <c r="G109" s="122"/>
      <c r="H109" s="123"/>
      <c r="I109" s="123"/>
      <c r="J109" s="123"/>
      <c r="K109" s="123"/>
      <c r="L109" s="123"/>
      <c r="M109" s="123"/>
      <c r="N109" s="123"/>
      <c r="O109" s="123"/>
      <c r="P109" s="123"/>
      <c r="Q109" s="123"/>
    </row>
    <row r="110" spans="3:17" s="95" customFormat="1" ht="20.25">
      <c r="C110" s="122"/>
      <c r="D110" s="122"/>
      <c r="E110" s="122"/>
      <c r="F110" s="122"/>
      <c r="G110" s="122"/>
      <c r="H110" s="123"/>
      <c r="I110" s="123"/>
      <c r="J110" s="123"/>
      <c r="K110" s="123"/>
      <c r="L110" s="123"/>
      <c r="M110" s="123"/>
      <c r="N110" s="123"/>
      <c r="O110" s="123"/>
      <c r="P110" s="123"/>
      <c r="Q110" s="123"/>
    </row>
    <row r="111" spans="3:17" s="95" customFormat="1" ht="20.25">
      <c r="C111" s="122"/>
      <c r="D111" s="122"/>
      <c r="E111" s="122"/>
      <c r="F111" s="122"/>
      <c r="G111" s="122"/>
      <c r="H111" s="123"/>
      <c r="I111" s="123"/>
      <c r="J111" s="123"/>
      <c r="K111" s="123"/>
      <c r="L111" s="123"/>
      <c r="M111" s="123"/>
      <c r="N111" s="123"/>
      <c r="O111" s="123"/>
      <c r="P111" s="123"/>
      <c r="Q111" s="123"/>
    </row>
    <row r="112" spans="3:17" s="95" customFormat="1" ht="20.25">
      <c r="C112" s="122"/>
      <c r="D112" s="122"/>
      <c r="E112" s="122"/>
      <c r="F112" s="122"/>
      <c r="G112" s="122"/>
      <c r="H112" s="123"/>
      <c r="I112" s="123"/>
      <c r="J112" s="123"/>
      <c r="K112" s="123"/>
      <c r="L112" s="123"/>
      <c r="M112" s="123"/>
      <c r="N112" s="123"/>
      <c r="O112" s="123"/>
      <c r="P112" s="123"/>
      <c r="Q112" s="123"/>
    </row>
    <row r="113" spans="3:17" s="95" customFormat="1" ht="20.25">
      <c r="C113" s="122"/>
      <c r="D113" s="122"/>
      <c r="E113" s="122"/>
      <c r="F113" s="122"/>
      <c r="G113" s="122"/>
      <c r="H113" s="123"/>
      <c r="I113" s="123"/>
      <c r="J113" s="123"/>
      <c r="K113" s="123"/>
      <c r="L113" s="123"/>
      <c r="M113" s="123"/>
      <c r="N113" s="123"/>
      <c r="O113" s="123"/>
      <c r="P113" s="123"/>
      <c r="Q113" s="123"/>
    </row>
    <row r="114" spans="3:17" s="95" customFormat="1" ht="20.25">
      <c r="C114" s="122"/>
      <c r="D114" s="122"/>
      <c r="E114" s="122"/>
      <c r="F114" s="122"/>
      <c r="G114" s="122"/>
      <c r="H114" s="123"/>
      <c r="I114" s="123"/>
      <c r="J114" s="123"/>
      <c r="K114" s="123"/>
      <c r="L114" s="123"/>
      <c r="M114" s="123"/>
      <c r="N114" s="123"/>
      <c r="O114" s="123"/>
      <c r="P114" s="123"/>
      <c r="Q114" s="123"/>
    </row>
    <row r="115" spans="3:17" s="95" customFormat="1" ht="20.25">
      <c r="C115" s="122"/>
      <c r="D115" s="122"/>
      <c r="E115" s="122"/>
      <c r="F115" s="122"/>
      <c r="G115" s="122"/>
      <c r="H115" s="123"/>
      <c r="I115" s="123"/>
      <c r="J115" s="123"/>
      <c r="K115" s="123"/>
      <c r="L115" s="123"/>
      <c r="M115" s="123"/>
      <c r="N115" s="123"/>
      <c r="O115" s="123"/>
      <c r="P115" s="123"/>
      <c r="Q115" s="123"/>
    </row>
    <row r="116" spans="3:17" s="95" customFormat="1" ht="20.25">
      <c r="C116" s="122"/>
      <c r="D116" s="122"/>
      <c r="E116" s="122"/>
      <c r="F116" s="122"/>
      <c r="G116" s="122"/>
      <c r="H116" s="123"/>
      <c r="I116" s="123"/>
      <c r="J116" s="123"/>
      <c r="K116" s="123"/>
      <c r="L116" s="123"/>
      <c r="M116" s="123"/>
      <c r="N116" s="123"/>
      <c r="O116" s="123"/>
      <c r="P116" s="123"/>
      <c r="Q116" s="123"/>
    </row>
    <row r="117" spans="3:17" s="95" customFormat="1" ht="20.25">
      <c r="C117" s="122"/>
      <c r="D117" s="122"/>
      <c r="E117" s="122"/>
      <c r="F117" s="122"/>
      <c r="G117" s="122"/>
      <c r="H117" s="123"/>
      <c r="I117" s="123"/>
      <c r="J117" s="123"/>
      <c r="K117" s="123"/>
      <c r="L117" s="123"/>
      <c r="M117" s="123"/>
      <c r="N117" s="123"/>
      <c r="O117" s="123"/>
      <c r="P117" s="123"/>
      <c r="Q117" s="123"/>
    </row>
  </sheetData>
  <sheetProtection/>
  <mergeCells count="20">
    <mergeCell ref="A4:D4"/>
    <mergeCell ref="L106:P106"/>
    <mergeCell ref="A11:Q11"/>
    <mergeCell ref="A71:Q71"/>
    <mergeCell ref="O8:O9"/>
    <mergeCell ref="A8:A9"/>
    <mergeCell ref="M8:M9"/>
    <mergeCell ref="Q8:Q9"/>
    <mergeCell ref="D8:D9"/>
    <mergeCell ref="P8:P9"/>
    <mergeCell ref="A5:G5"/>
    <mergeCell ref="K8:K9"/>
    <mergeCell ref="E8:G8"/>
    <mergeCell ref="A1:K2"/>
    <mergeCell ref="N8:N9"/>
    <mergeCell ref="B8:B9"/>
    <mergeCell ref="C8:C9"/>
    <mergeCell ref="I8:I9"/>
    <mergeCell ref="H8:H9"/>
    <mergeCell ref="A7:Q7"/>
  </mergeCells>
  <printOptions/>
  <pageMargins left="0.25" right="0.15" top="0.35433070866141736" bottom="0.2755905511811024" header="0.31496062992125984" footer="0.2755905511811024"/>
  <pageSetup horizontalDpi="600" verticalDpi="600" orientation="landscape" paperSize="9" scale="40" r:id="rId1"/>
  <headerFooter alignWithMargins="0">
    <oddFooter>&amp;R&amp;P</oddFooter>
  </headerFooter>
  <rowBreaks count="2" manualBreakCount="2">
    <brk id="34" max="16" man="1"/>
    <brk id="8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u252109</dc:creator>
  <cp:keywords/>
  <dc:description/>
  <cp:lastModifiedBy>Admin</cp:lastModifiedBy>
  <cp:lastPrinted>2017-09-22T07:17:38Z</cp:lastPrinted>
  <dcterms:created xsi:type="dcterms:W3CDTF">2012-08-02T06:19:34Z</dcterms:created>
  <dcterms:modified xsi:type="dcterms:W3CDTF">2017-09-22T07:17:39Z</dcterms:modified>
  <cp:category/>
  <cp:version/>
  <cp:contentType/>
  <cp:contentStatus/>
</cp:coreProperties>
</file>