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850" activeTab="0"/>
  </bookViews>
  <sheets>
    <sheet name="ЗФ" sheetId="1" r:id="rId1"/>
  </sheets>
  <definedNames>
    <definedName name="_xlnm.Print_Titles" localSheetId="0">'ЗФ'!$10:$10</definedName>
    <definedName name="_xlnm.Print_Area" localSheetId="0">'ЗФ'!$A$1:$P$82</definedName>
  </definedNames>
  <calcPr fullCalcOnLoad="1"/>
</workbook>
</file>

<file path=xl/sharedStrings.xml><?xml version="1.0" encoding="utf-8"?>
<sst xmlns="http://schemas.openxmlformats.org/spreadsheetml/2006/main" count="150" uniqueCount="107">
  <si>
    <t>Державне управління</t>
  </si>
  <si>
    <t>Освіта</t>
  </si>
  <si>
    <t xml:space="preserve">Охорона здоров"я </t>
  </si>
  <si>
    <t>Загальний фонд</t>
  </si>
  <si>
    <t>Напрям використання</t>
  </si>
  <si>
    <t>Всього по ЗАГАЛЬНОМУ ФОНДУ</t>
  </si>
  <si>
    <t>Всього по СПЕЦІАЛЬНОМУ ФОНДУ</t>
  </si>
  <si>
    <t>Спеціальний фонд</t>
  </si>
  <si>
    <t xml:space="preserve">Всього </t>
  </si>
  <si>
    <t>ЦРЛ</t>
  </si>
  <si>
    <t>ЧРЦПМСД</t>
  </si>
  <si>
    <t>Інші субвенції з сільських(селищних) бюджетів</t>
  </si>
  <si>
    <t>Заг.фонд</t>
  </si>
  <si>
    <t>Субвенція з держбюджету</t>
  </si>
  <si>
    <t>Культура</t>
  </si>
  <si>
    <t>перевиконання</t>
  </si>
  <si>
    <t>Соціальний захист та соціальне забезпечення</t>
  </si>
  <si>
    <t>Заходи та роботи з мобілізаційної підготовки місцевого значення</t>
  </si>
  <si>
    <t>КТКВК - КПКВК</t>
  </si>
  <si>
    <t>10116 - 0170</t>
  </si>
  <si>
    <t>70201 - 1020</t>
  </si>
  <si>
    <t>80101- 2010</t>
  </si>
  <si>
    <t>80800 - 2180</t>
  </si>
  <si>
    <t>250315 - 8700</t>
  </si>
  <si>
    <t>250380 - 8800</t>
  </si>
  <si>
    <t xml:space="preserve"> До подальшого розгляду  на сесіях районної ради 2017 р.</t>
  </si>
  <si>
    <t>За рахунок залишку  :</t>
  </si>
  <si>
    <t xml:space="preserve"> Освітньої субвенції</t>
  </si>
  <si>
    <t xml:space="preserve">За рахунок залишку на котловому рахунку </t>
  </si>
  <si>
    <t xml:space="preserve">На котловому рахунку </t>
  </si>
  <si>
    <t>За рахунок перерозподілу</t>
  </si>
  <si>
    <t>091204-3104</t>
  </si>
  <si>
    <t>На зарплату соц.працівнику за рахунок іншої субвенції від Гончарівської с/р</t>
  </si>
  <si>
    <t>Субвенція з Дб на відшкодування вартості лікарських засобів для лікування окремих захворювань</t>
  </si>
  <si>
    <t>80800 -( 2180) 2220</t>
  </si>
  <si>
    <t>Виготовлення топографо - геодезичних та інженерно-геологічних вишукувань на території Седнівського НВК за рахунок субвенції Седнівської  с/р.</t>
  </si>
  <si>
    <t>Придбання мед.обладнання в операц.блок та відділення анестезіології та інтенсивної терапії за рахунок іншої субвенції від Н.Білоуської с/р</t>
  </si>
  <si>
    <t>На зміцнення мат.тех бази Седнівської лікарської амбулаторії   за рахунок субвенції Седнівської  с/р.</t>
  </si>
  <si>
    <t>На зарплату соц.працівнику за рахунок іншої субвенції від Седнівської с/р</t>
  </si>
  <si>
    <t>Придбання котла КПЕ - 160 в харчоблок</t>
  </si>
  <si>
    <t>На виготовлення ПКД  по заміні даху Олишівської ЗОШ  за рахунок іншої субвенції  Олишівської с/р</t>
  </si>
  <si>
    <t>На придбання насоса та проведення робіт по його встановленню на артезіанській свердловині  Редьківської с/р</t>
  </si>
  <si>
    <t>210107-7830</t>
  </si>
  <si>
    <t>Міжбюджетні трансферти Іванівської с/р</t>
  </si>
  <si>
    <t xml:space="preserve">Інша дотація </t>
  </si>
  <si>
    <t>090405-3016</t>
  </si>
  <si>
    <t>Субсидії населенню для відшкодування витрат на оплату житлово - комунальних послуг</t>
  </si>
  <si>
    <t xml:space="preserve">На придбання матеріалів та проведення поточного ремонту Седнівської амбулаторії за рахунок додаткової дотації з обласного бюджету </t>
  </si>
  <si>
    <t>Субвенція з облбюджету</t>
  </si>
  <si>
    <t>110204 - 4090</t>
  </si>
  <si>
    <t>На оплату газопостачання</t>
  </si>
  <si>
    <t>Проведення медичних оглядів працівників освіти (оплата послуг на бактеріологічні дослідження)</t>
  </si>
  <si>
    <t>Оплата послуг з охорони приміщення</t>
  </si>
  <si>
    <t>Виготовлення ПКД по капремонту приміщення , згідно програми соц.ек.розвитку</t>
  </si>
  <si>
    <t>150101-6310</t>
  </si>
  <si>
    <t>070201-1020</t>
  </si>
  <si>
    <t>110201-4060</t>
  </si>
  <si>
    <t>Ремонт санітарного автомобіля Іванівської сімейної амбулаторії(інш.субв. Іванівської с/р)</t>
  </si>
  <si>
    <t>На виплату зарплати працівникам тер.центру (інш.субв. Іванівської с/р)</t>
  </si>
  <si>
    <t xml:space="preserve">Пропозиції розпорядника </t>
  </si>
  <si>
    <t>Матеріали  15.05.2017</t>
  </si>
  <si>
    <t>Затверджено спільним розпорядженням РДА та райради станом на 15.05.17 р.</t>
  </si>
  <si>
    <t>На оплату теплопостачання по ЗОШ</t>
  </si>
  <si>
    <t>Зменшення призначень на зарплату-239944,енергоносії-110703, медикаменти- 48190, інші- 52410 за рахунок зменшення міжбюджетних трансфертів з Іванівської с/р , з них: власні кошти-340544 грн., дотація з ДБ-110703 грн.</t>
  </si>
  <si>
    <t>Зменшення призначень на зарплату-474880,енергоносії-3175,0, інші- 11480,0 за рахунок зменшення міжбюджетних трансфертів з Іванівської с/р, ( власні кошти)</t>
  </si>
  <si>
    <t>Зменшення бюджетних призначень на зарплату за рахунок зменшення міжбюджетних трансфертів з Іванівської с/р (власні кошти)</t>
  </si>
  <si>
    <t>Збільшення бюджетних призначень на заробітну плату працівникам бібліотечних закладів (інш.субв. Іванівської с/р-власні кошти)</t>
  </si>
  <si>
    <t>Визначено   РДА на сесію 30 травня</t>
  </si>
  <si>
    <t>Зменшення призначень на енергоносії-40793 грн.  за рахунок зменшення  міжбюджетних трансфертів з Іванівської с/р (кошти додаткової дотаії з ДБ)</t>
  </si>
  <si>
    <t xml:space="preserve">На виплату зарплати працівникам ЗОШ Іванівської с/р за квітень за рахунок міжбюджетних трансфертів з Іванівської с/р </t>
  </si>
  <si>
    <t>Зменшення призначень на зарплату-533091,енергоносії-609516, медикаменти- 89076,харчквання- 37547,0 грн., інші- 78780, грн.  за рахунок зменшення міжбюджетних трансфертів з Іванівської с/р , з них: власні кошти-738494 грн., дотація з ДБ-609516 грн.</t>
  </si>
  <si>
    <t>081009-2214</t>
  </si>
  <si>
    <t>На виплату зарплати молодшого обслуговуючого персоналу  ЗОШ , педпрацівникам та працівникам НВК у зв`язку з незабезпеченістю</t>
  </si>
  <si>
    <t>На виплату зарплати працівникам ЦРЛ у зв`язку з незабезпеченістю</t>
  </si>
  <si>
    <t>На виплату зарплати працівникам тер.центру у зв`язку з незабезпеченістю</t>
  </si>
  <si>
    <t>На виплату зарплати працівникам культури у зв`язку з незабезпеченістю</t>
  </si>
  <si>
    <t>07000-1000</t>
  </si>
  <si>
    <t>На виплату зарплати працівникам ЦПМСД у зв`язку з незабезпеченістю</t>
  </si>
  <si>
    <t>На виплату заробітної плати іншим закладам освітиу зв`язку з незабезпеченістю</t>
  </si>
  <si>
    <t>Виготовлення ПКД по об`єкту "Реконструкція системи опалення Редьківського НВК "</t>
  </si>
  <si>
    <t>Оплата судового збору</t>
  </si>
  <si>
    <t>в межах призначень</t>
  </si>
  <si>
    <t>Медична субвенція</t>
  </si>
  <si>
    <t>Оплата послуг з висвітлення діяльності районної ради в газеті "Наш край"</t>
  </si>
  <si>
    <t>250404-8600</t>
  </si>
  <si>
    <t xml:space="preserve"> Відповідно до протоколу засідання Ради директорів від 18.05.2017 року № 2: на придбання копіювальної техніки для Трисвятськослобідської, Киїнської, Ст.Білоуської ЗОШ;    на придбання комп`ютерної техніки (мільтимедійного комплексу) для Трисвятськослобідської, Киїнської, Ст.Білоуської, Жавинської ЗОШ; шкільних дошок для Хмільницької, Н.Білоуської, Анисівської, Халявинської, Брусилівської, Редьківської, Киселівської ЗОШ</t>
  </si>
  <si>
    <t>Залишок коштів на котловому рахунку на 01.01.2017 р. - 4 095380,81 грн.( в т.ч. оборотна касова готівка - 10000,0 грн.), по освітній субвенції -2149416,48 грн., по медичній субвенції -34362,61 грн.</t>
  </si>
  <si>
    <r>
      <t>Використано залишків з котлового рахунку на 01.06.2017р.   -</t>
    </r>
    <r>
      <rPr>
        <b/>
        <sz val="16"/>
        <rFont val="Times New Roman"/>
        <family val="1"/>
      </rPr>
      <t xml:space="preserve"> 4006668,0 грн</t>
    </r>
    <r>
      <rPr>
        <b/>
        <sz val="14"/>
        <rFont val="Times New Roman"/>
        <family val="1"/>
      </rPr>
      <t>., з освітньої субвенції - 2051960</t>
    </r>
    <r>
      <rPr>
        <b/>
        <sz val="16"/>
        <rFont val="Times New Roman"/>
        <family val="1"/>
      </rPr>
      <t>,0 грн</t>
    </r>
    <r>
      <rPr>
        <b/>
        <sz val="14"/>
        <rFont val="Times New Roman"/>
        <family val="1"/>
      </rPr>
      <t>., з медичної  субвенції - 34362,61 грн.</t>
    </r>
  </si>
  <si>
    <r>
      <t>Залишок коштів після направлення згідно сесії райради від 30.05.2017р.складає : на котловому рахунку</t>
    </r>
    <r>
      <rPr>
        <b/>
        <sz val="14"/>
        <rFont val="Times New Roman"/>
        <family val="1"/>
      </rPr>
      <t xml:space="preserve">- 78712,81 </t>
    </r>
    <r>
      <rPr>
        <b/>
        <sz val="16"/>
        <rFont val="Times New Roman"/>
        <family val="1"/>
      </rPr>
      <t xml:space="preserve">грн.(з врахуванням оборотно-касової готівки),    освітньої субвенції  - 97456,48 </t>
    </r>
  </si>
  <si>
    <r>
      <t xml:space="preserve">З них: захищені видатки- </t>
    </r>
    <r>
      <rPr>
        <b/>
        <sz val="16"/>
        <rFont val="Times New Roman"/>
        <family val="1"/>
      </rPr>
      <t>2084162,61</t>
    </r>
    <r>
      <rPr>
        <b/>
        <sz val="14"/>
        <rFont val="Times New Roman"/>
        <family val="1"/>
      </rPr>
      <t xml:space="preserve"> грн. або 51,6%, в т.ч. на зарплату та енергоносії - 1994162,61тис.грн. або 49,3 %, медикаменти - 90000,0 або 2,3%,   інші : 1956868 грн., або 48,4% </t>
    </r>
  </si>
  <si>
    <t xml:space="preserve">Пропозиції по змінам   до рішення  Чернігівської районної ради  від  22 грудня 2016 року  „Про районний  бюджет на 2017 рік” зі змінами, внесеними рішеннями  Чернігівської районної ради  11 січня 2017 року, 28 березня 2017 року, 12 травня 2017 року, 30 травня 2017 року
</t>
  </si>
  <si>
    <t>Закупівля наркотичних засобів, психотропних речовин, засобів для наркозу</t>
  </si>
  <si>
    <t xml:space="preserve"> Субвенція Гончарівській селищній раді  за рахунок залишку коштів освітньої субвенції з державного бюджету місцевим бюджетам, що утворився на початок бюджетного періоду</t>
  </si>
  <si>
    <t>Додаток 2</t>
  </si>
  <si>
    <t>до пояснювальної записки</t>
  </si>
  <si>
    <t>поточний ремонт автомобіля, модернізація ламп за рахунок іншої субвенції від Роїщенської сільської ради</t>
  </si>
  <si>
    <t>Виготовлення ПКД по об`єкту "Реконструкція котельні Брусилівської ЗОШ  "</t>
  </si>
  <si>
    <t>Виготовлення ПКД по об`єкту "Капремонт  Брусилівської ЗОШ  "</t>
  </si>
  <si>
    <t>Придбання мед.обладнання в операц.блок та відділення анестезіології та інтенсивної терапії ЦРЛ -за рахунок інших субвенцій від Анисівської с/р-50000,0 грн., Киїнської с/р-100000,0 грн.</t>
  </si>
  <si>
    <t>080800-2180</t>
  </si>
  <si>
    <t>Ноутбук для сімейного лікаря Киїнської амбулаторії за рахунок іншої субвенції від Киїнської с/р</t>
  </si>
  <si>
    <t>Придбання медичного обладнання та інструментарію для Киїнської амбулаторії (інша субвенція від Киїнської с/р)</t>
  </si>
  <si>
    <t>Заміна паркану, поточний ремонт ганку та фасаду Жавинського ФП (інша субвенція від Киїнської с/р)</t>
  </si>
  <si>
    <t>Зміцнення матерально-технічної бази Хмільницького ФП (Інша субвенція від Хмільницької с/р)</t>
  </si>
  <si>
    <t>На придбання інсуліну (за рахунок інших субвенцій від сіль/ селищих бюджетів)</t>
  </si>
  <si>
    <t>Кап.ремонт ліфтів (Халявин-10000,0 грн., Хмільниця-10000,0 грн., Слабин-5000,0 грн., Шестовиця-5000,0 грн.)</t>
  </si>
  <si>
    <t>На заміну вікон для Трисвятськослобідської ЗОШ (інша субвенція  Трисвяткосл.с\р)</t>
  </si>
</sst>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 &quot;грн.&quot;_-;\-* #,##0.0\ &quot;грн.&quot;_-;_-* &quot;-&quot;??\ &quot;грн.&quot;_-;_-@_-"/>
    <numFmt numFmtId="173" formatCode="_-* #,##0\ &quot;грн.&quot;_-;\-* #,##0\ &quot;грн.&quot;_-;_-* &quot;-&quot;??\ &quot;грн.&quot;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0"/>
    <numFmt numFmtId="183" formatCode="#,##0_ ;[Red]\-#,##0\ "/>
    <numFmt numFmtId="184" formatCode="0.00_ ;[Red]\-0.00\ "/>
    <numFmt numFmtId="185" formatCode="[$-422]d\ mmmm\ yyyy&quot; р.&quot;"/>
    <numFmt numFmtId="186" formatCode="#,##0.0"/>
  </numFmts>
  <fonts count="30">
    <font>
      <sz val="10"/>
      <name val="Arial Cyr"/>
      <family val="0"/>
    </font>
    <font>
      <sz val="12"/>
      <name val="Times New Roman"/>
      <family val="1"/>
    </font>
    <font>
      <sz val="8"/>
      <name val="Arial Cyr"/>
      <family val="0"/>
    </font>
    <font>
      <b/>
      <sz val="16"/>
      <name val="Times New Roman"/>
      <family val="1"/>
    </font>
    <font>
      <b/>
      <sz val="14"/>
      <name val="Times New Roman"/>
      <family val="1"/>
    </font>
    <font>
      <b/>
      <sz val="12"/>
      <color indexed="61"/>
      <name val="Times New Roman"/>
      <family val="1"/>
    </font>
    <font>
      <sz val="12"/>
      <color indexed="61"/>
      <name val="Times New Roman"/>
      <family val="1"/>
    </font>
    <font>
      <sz val="14"/>
      <name val="Times New Roman"/>
      <family val="1"/>
    </font>
    <font>
      <b/>
      <sz val="14"/>
      <color indexed="61"/>
      <name val="Times New Roman"/>
      <family val="1"/>
    </font>
    <font>
      <sz val="14"/>
      <color indexed="10"/>
      <name val="Times New Roman"/>
      <family val="1"/>
    </font>
    <font>
      <b/>
      <sz val="20"/>
      <name val="Times New Roman"/>
      <family val="1"/>
    </font>
    <font>
      <b/>
      <sz val="16"/>
      <color indexed="10"/>
      <name val="Times New Roman"/>
      <family val="1"/>
    </font>
    <font>
      <sz val="10"/>
      <name val="Helv"/>
      <family val="0"/>
    </font>
    <font>
      <u val="single"/>
      <sz val="10"/>
      <color indexed="12"/>
      <name val="Arial Cyr"/>
      <family val="0"/>
    </font>
    <font>
      <u val="single"/>
      <sz val="10"/>
      <color indexed="36"/>
      <name val="Arial Cyr"/>
      <family val="0"/>
    </font>
    <font>
      <b/>
      <sz val="14"/>
      <color indexed="10"/>
      <name val="Times New Roman"/>
      <family val="1"/>
    </font>
    <font>
      <sz val="16"/>
      <name val="Times New Roman"/>
      <family val="1"/>
    </font>
    <font>
      <i/>
      <sz val="16"/>
      <name val="Times New Roman"/>
      <family val="1"/>
    </font>
    <font>
      <b/>
      <sz val="16"/>
      <color indexed="61"/>
      <name val="Times New Roman"/>
      <family val="1"/>
    </font>
    <font>
      <sz val="16"/>
      <color indexed="61"/>
      <name val="Times New Roman"/>
      <family val="1"/>
    </font>
    <font>
      <sz val="16"/>
      <color indexed="10"/>
      <name val="Times New Roman"/>
      <family val="1"/>
    </font>
    <font>
      <b/>
      <sz val="18"/>
      <name val="Times New Roman"/>
      <family val="1"/>
    </font>
    <font>
      <b/>
      <sz val="18"/>
      <color indexed="10"/>
      <name val="Times New Roman"/>
      <family val="1"/>
    </font>
    <font>
      <b/>
      <sz val="18"/>
      <color indexed="61"/>
      <name val="Times New Roman"/>
      <family val="1"/>
    </font>
    <font>
      <sz val="18"/>
      <name val="Times New Roman"/>
      <family val="1"/>
    </font>
    <font>
      <b/>
      <i/>
      <sz val="16"/>
      <name val="Times New Roman"/>
      <family val="1"/>
    </font>
    <font>
      <b/>
      <u val="single"/>
      <sz val="14"/>
      <name val="Times New Roman"/>
      <family val="1"/>
    </font>
    <font>
      <b/>
      <sz val="12"/>
      <name val="Times New Roman"/>
      <family val="1"/>
    </font>
    <font>
      <b/>
      <sz val="19"/>
      <name val="Times New Roman"/>
      <family val="1"/>
    </font>
    <font>
      <b/>
      <i/>
      <sz val="18"/>
      <name val="Times New Roman"/>
      <family val="1"/>
    </font>
  </fonts>
  <fills count="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Alignment="1">
      <alignment/>
    </xf>
    <xf numFmtId="0" fontId="1" fillId="0" borderId="0" xfId="0" applyFont="1" applyFill="1" applyAlignment="1">
      <alignment vertical="top"/>
    </xf>
    <xf numFmtId="0" fontId="1" fillId="0" borderId="0" xfId="0" applyFont="1" applyAlignment="1">
      <alignment vertical="top"/>
    </xf>
    <xf numFmtId="0" fontId="1" fillId="0" borderId="1" xfId="0" applyFont="1" applyBorder="1" applyAlignment="1">
      <alignment horizontal="center" vertical="top"/>
    </xf>
    <xf numFmtId="0" fontId="4" fillId="0" borderId="1" xfId="0" applyFont="1" applyFill="1" applyBorder="1" applyAlignment="1">
      <alignment horizontal="center" vertical="top"/>
    </xf>
    <xf numFmtId="0" fontId="7" fillId="2" borderId="0" xfId="0" applyFont="1" applyFill="1" applyAlignment="1">
      <alignment vertical="top"/>
    </xf>
    <xf numFmtId="49" fontId="3" fillId="3" borderId="1" xfId="0" applyNumberFormat="1" applyFont="1" applyFill="1" applyBorder="1" applyAlignment="1">
      <alignment vertical="top" wrapText="1"/>
    </xf>
    <xf numFmtId="0" fontId="9" fillId="0" borderId="0" xfId="0" applyFont="1" applyFill="1" applyAlignment="1">
      <alignment vertical="top"/>
    </xf>
    <xf numFmtId="0" fontId="15" fillId="0" borderId="0" xfId="0" applyFont="1" applyFill="1" applyAlignment="1">
      <alignment vertical="top"/>
    </xf>
    <xf numFmtId="0" fontId="7" fillId="4" borderId="0" xfId="0" applyFont="1" applyFill="1" applyAlignment="1">
      <alignment vertical="top"/>
    </xf>
    <xf numFmtId="0" fontId="9" fillId="0" borderId="0" xfId="0" applyFont="1" applyAlignment="1">
      <alignment vertical="top"/>
    </xf>
    <xf numFmtId="0" fontId="5" fillId="0" borderId="0" xfId="0" applyFont="1" applyAlignment="1">
      <alignment vertical="top"/>
    </xf>
    <xf numFmtId="0" fontId="8" fillId="0" borderId="0" xfId="0" applyFont="1" applyBorder="1" applyAlignment="1">
      <alignment vertical="top"/>
    </xf>
    <xf numFmtId="0" fontId="8" fillId="5" borderId="0" xfId="0" applyFont="1" applyFill="1" applyBorder="1" applyAlignment="1">
      <alignment vertical="top"/>
    </xf>
    <xf numFmtId="0" fontId="8" fillId="5" borderId="0" xfId="0" applyFont="1" applyFill="1" applyBorder="1" applyAlignment="1">
      <alignment horizontal="center" vertical="top"/>
    </xf>
    <xf numFmtId="9" fontId="8" fillId="5" borderId="0" xfId="0" applyNumberFormat="1"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Alignment="1">
      <alignment vertical="top"/>
    </xf>
    <xf numFmtId="0" fontId="1" fillId="0" borderId="0" xfId="0" applyFont="1" applyAlignment="1">
      <alignment horizontal="center" vertical="top"/>
    </xf>
    <xf numFmtId="0" fontId="8" fillId="0" borderId="0" xfId="0" applyFont="1" applyFill="1" applyBorder="1" applyAlignment="1">
      <alignment horizontal="center" vertical="top"/>
    </xf>
    <xf numFmtId="0" fontId="5"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174" fontId="1" fillId="0" borderId="0" xfId="0" applyNumberFormat="1" applyFont="1" applyAlignment="1">
      <alignment horizontal="center" vertical="top"/>
    </xf>
    <xf numFmtId="0" fontId="4" fillId="0" borderId="0" xfId="0" applyFont="1" applyFill="1" applyAlignment="1">
      <alignment horizontal="left" vertical="top"/>
    </xf>
    <xf numFmtId="0" fontId="3" fillId="3" borderId="1" xfId="0" applyFont="1" applyFill="1" applyBorder="1" applyAlignment="1">
      <alignment horizontal="center" vertical="top"/>
    </xf>
    <xf numFmtId="0" fontId="3" fillId="3" borderId="1" xfId="0" applyFont="1" applyFill="1" applyBorder="1" applyAlignment="1">
      <alignment horizontal="left" vertical="top"/>
    </xf>
    <xf numFmtId="0" fontId="3" fillId="3" borderId="1" xfId="0" applyFont="1" applyFill="1" applyBorder="1" applyAlignment="1">
      <alignment vertical="top" wrapText="1"/>
    </xf>
    <xf numFmtId="0" fontId="3" fillId="0" borderId="1" xfId="0" applyFont="1" applyFill="1" applyBorder="1" applyAlignment="1">
      <alignment horizontal="center" vertical="top"/>
    </xf>
    <xf numFmtId="0" fontId="18" fillId="0" borderId="0" xfId="0" applyFont="1" applyBorder="1" applyAlignment="1">
      <alignment horizontal="center" vertical="top"/>
    </xf>
    <xf numFmtId="0" fontId="18" fillId="5" borderId="0" xfId="0" applyFont="1" applyFill="1" applyBorder="1" applyAlignment="1">
      <alignment horizontal="center" vertical="top"/>
    </xf>
    <xf numFmtId="9" fontId="18" fillId="5" borderId="0" xfId="0" applyNumberFormat="1" applyFont="1" applyFill="1" applyBorder="1" applyAlignment="1">
      <alignment horizontal="center" vertical="top"/>
    </xf>
    <xf numFmtId="0" fontId="19" fillId="0" borderId="0" xfId="0" applyFont="1" applyBorder="1" applyAlignment="1">
      <alignment horizontal="center" vertical="top"/>
    </xf>
    <xf numFmtId="0" fontId="16" fillId="0" borderId="0" xfId="0" applyFont="1" applyAlignment="1">
      <alignment horizontal="center" vertical="top"/>
    </xf>
    <xf numFmtId="0" fontId="18" fillId="0" borderId="0" xfId="0" applyFont="1" applyFill="1" applyBorder="1" applyAlignment="1">
      <alignment horizontal="center" vertical="top"/>
    </xf>
    <xf numFmtId="4" fontId="3" fillId="3" borderId="1" xfId="0" applyNumberFormat="1" applyFont="1" applyFill="1" applyBorder="1" applyAlignment="1">
      <alignment horizontal="center" vertical="top"/>
    </xf>
    <xf numFmtId="4" fontId="16" fillId="0" borderId="1" xfId="0" applyNumberFormat="1" applyFont="1" applyFill="1" applyBorder="1" applyAlignment="1">
      <alignment horizontal="center" vertical="top"/>
    </xf>
    <xf numFmtId="4" fontId="17" fillId="0" borderId="1" xfId="0" applyNumberFormat="1" applyFont="1" applyFill="1" applyBorder="1" applyAlignment="1">
      <alignment horizontal="center" vertical="top"/>
    </xf>
    <xf numFmtId="4" fontId="16"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4" fontId="1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23" fillId="0" borderId="0" xfId="0" applyFont="1" applyAlignment="1">
      <alignment vertical="top"/>
    </xf>
    <xf numFmtId="0" fontId="23" fillId="0" borderId="0" xfId="0" applyFont="1" applyBorder="1" applyAlignment="1">
      <alignment horizontal="center" vertical="top"/>
    </xf>
    <xf numFmtId="0" fontId="23" fillId="0" borderId="0" xfId="0" applyFont="1" applyFill="1" applyBorder="1" applyAlignment="1">
      <alignment horizontal="center" vertical="top"/>
    </xf>
    <xf numFmtId="0" fontId="23" fillId="0" borderId="0" xfId="0" applyFont="1" applyBorder="1" applyAlignment="1">
      <alignment vertical="top"/>
    </xf>
    <xf numFmtId="0" fontId="24" fillId="0" borderId="0" xfId="0" applyFont="1" applyFill="1" applyAlignment="1">
      <alignment vertical="top"/>
    </xf>
    <xf numFmtId="174" fontId="23" fillId="0" borderId="0" xfId="0" applyNumberFormat="1" applyFont="1" applyBorder="1" applyAlignment="1">
      <alignment horizontal="center" vertical="top"/>
    </xf>
    <xf numFmtId="0" fontId="4" fillId="0" borderId="2" xfId="0" applyFont="1" applyFill="1" applyBorder="1" applyAlignment="1">
      <alignment horizontal="left" vertical="top"/>
    </xf>
    <xf numFmtId="4" fontId="4" fillId="0" borderId="0" xfId="0" applyNumberFormat="1" applyFont="1" applyFill="1" applyAlignment="1">
      <alignment horizontal="left" vertical="top"/>
    </xf>
    <xf numFmtId="2" fontId="7" fillId="2" borderId="1" xfId="0" applyNumberFormat="1" applyFont="1" applyFill="1" applyBorder="1" applyAlignment="1">
      <alignment horizontal="center"/>
    </xf>
    <xf numFmtId="4" fontId="16" fillId="2" borderId="1" xfId="0" applyNumberFormat="1" applyFont="1" applyFill="1" applyBorder="1" applyAlignment="1">
      <alignment horizontal="center" vertical="top"/>
    </xf>
    <xf numFmtId="4" fontId="3" fillId="2" borderId="1" xfId="0" applyNumberFormat="1" applyFont="1" applyFill="1" applyBorder="1" applyAlignment="1">
      <alignment horizontal="center" vertical="top"/>
    </xf>
    <xf numFmtId="0" fontId="16" fillId="0" borderId="0" xfId="0" applyFont="1" applyFill="1" applyAlignment="1">
      <alignment vertical="top"/>
    </xf>
    <xf numFmtId="0" fontId="11" fillId="0" borderId="0" xfId="0" applyFont="1" applyFill="1" applyAlignment="1">
      <alignment vertical="top"/>
    </xf>
    <xf numFmtId="0" fontId="16" fillId="4" borderId="0" xfId="0" applyFont="1" applyFill="1" applyAlignment="1">
      <alignment vertical="top"/>
    </xf>
    <xf numFmtId="0" fontId="21" fillId="3" borderId="1" xfId="0" applyFont="1" applyFill="1" applyBorder="1" applyAlignment="1">
      <alignment vertical="top"/>
    </xf>
    <xf numFmtId="0" fontId="3" fillId="4" borderId="0" xfId="0" applyFont="1" applyFill="1" applyAlignment="1">
      <alignment vertical="top"/>
    </xf>
    <xf numFmtId="0" fontId="3" fillId="2" borderId="0" xfId="0" applyFont="1" applyFill="1" applyAlignment="1">
      <alignment vertical="top"/>
    </xf>
    <xf numFmtId="0" fontId="20" fillId="0" borderId="0" xfId="0" applyFont="1" applyFill="1" applyAlignment="1">
      <alignment vertical="top"/>
    </xf>
    <xf numFmtId="0" fontId="11" fillId="4" borderId="0" xfId="0" applyFont="1" applyFill="1" applyAlignment="1">
      <alignment vertical="top"/>
    </xf>
    <xf numFmtId="0" fontId="20" fillId="4" borderId="0" xfId="0" applyFont="1" applyFill="1" applyAlignment="1">
      <alignment vertical="top"/>
    </xf>
    <xf numFmtId="0" fontId="21" fillId="3" borderId="1" xfId="0" applyFont="1" applyFill="1" applyBorder="1" applyAlignment="1">
      <alignment horizontal="left" vertical="top" wrapText="1"/>
    </xf>
    <xf numFmtId="4" fontId="21" fillId="3" borderId="1" xfId="0" applyNumberFormat="1" applyFont="1" applyFill="1" applyBorder="1" applyAlignment="1">
      <alignment horizontal="center" vertical="top"/>
    </xf>
    <xf numFmtId="0" fontId="21" fillId="6" borderId="0" xfId="0" applyFont="1" applyFill="1" applyAlignment="1">
      <alignment vertical="top"/>
    </xf>
    <xf numFmtId="0" fontId="21" fillId="3" borderId="1" xfId="0" applyFont="1" applyFill="1" applyBorder="1" applyAlignment="1">
      <alignment horizontal="center" vertical="top"/>
    </xf>
    <xf numFmtId="0" fontId="21" fillId="3" borderId="1" xfId="0" applyFont="1" applyFill="1" applyBorder="1" applyAlignment="1">
      <alignment horizontal="left" vertical="top"/>
    </xf>
    <xf numFmtId="0" fontId="22" fillId="6" borderId="0" xfId="0" applyFont="1" applyFill="1" applyAlignment="1">
      <alignment horizontal="center" vertical="top"/>
    </xf>
    <xf numFmtId="0" fontId="21" fillId="3" borderId="1" xfId="0" applyFont="1" applyFill="1" applyBorder="1" applyAlignment="1">
      <alignment horizontal="center" vertical="top" wrapText="1"/>
    </xf>
    <xf numFmtId="0" fontId="7" fillId="0" borderId="1" xfId="0" applyFont="1" applyFill="1" applyBorder="1" applyAlignment="1">
      <alignment vertical="top" wrapText="1"/>
    </xf>
    <xf numFmtId="0" fontId="4" fillId="2" borderId="1" xfId="0" applyFont="1" applyFill="1" applyBorder="1" applyAlignment="1">
      <alignment wrapText="1"/>
    </xf>
    <xf numFmtId="0" fontId="7" fillId="0" borderId="0" xfId="0" applyFont="1" applyFill="1" applyAlignment="1">
      <alignment vertical="top"/>
    </xf>
    <xf numFmtId="0" fontId="4" fillId="7" borderId="1" xfId="0" applyFont="1" applyFill="1" applyBorder="1" applyAlignment="1">
      <alignment horizontal="center" vertical="top"/>
    </xf>
    <xf numFmtId="49" fontId="3" fillId="7" borderId="1" xfId="0" applyNumberFormat="1" applyFont="1" applyFill="1" applyBorder="1" applyAlignment="1">
      <alignment vertical="top" wrapText="1"/>
    </xf>
    <xf numFmtId="4" fontId="3" fillId="7" borderId="1" xfId="0" applyNumberFormat="1" applyFont="1" applyFill="1" applyBorder="1" applyAlignment="1">
      <alignment horizontal="center" vertical="top" wrapText="1"/>
    </xf>
    <xf numFmtId="4" fontId="3" fillId="7" borderId="1" xfId="0" applyNumberFormat="1" applyFont="1" applyFill="1" applyBorder="1" applyAlignment="1">
      <alignment horizontal="center" vertical="top"/>
    </xf>
    <xf numFmtId="0" fontId="7" fillId="0" borderId="1" xfId="0" applyFont="1" applyFill="1" applyBorder="1" applyAlignment="1">
      <alignment horizontal="left" vertical="top" wrapText="1"/>
    </xf>
    <xf numFmtId="0" fontId="7" fillId="0" borderId="1" xfId="0" applyFont="1" applyBorder="1" applyAlignment="1">
      <alignment horizontal="center" vertical="top"/>
    </xf>
    <xf numFmtId="0" fontId="7" fillId="0" borderId="0" xfId="0" applyFont="1" applyAlignment="1">
      <alignment vertical="top"/>
    </xf>
    <xf numFmtId="0" fontId="3"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Fill="1" applyBorder="1" applyAlignment="1">
      <alignment wrapText="1"/>
    </xf>
    <xf numFmtId="0" fontId="16" fillId="0" borderId="1" xfId="0" applyFont="1" applyBorder="1" applyAlignment="1">
      <alignment horizontal="center"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5" borderId="5" xfId="0" applyFont="1" applyFill="1" applyBorder="1" applyAlignment="1">
      <alignment horizontal="center" vertical="top" wrapText="1"/>
    </xf>
    <xf numFmtId="0" fontId="1" fillId="0" borderId="5" xfId="0" applyFont="1" applyBorder="1" applyAlignment="1">
      <alignment horizontal="center" vertical="top"/>
    </xf>
    <xf numFmtId="0" fontId="16" fillId="0" borderId="1" xfId="0" applyFont="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26" fillId="0" borderId="0" xfId="0" applyFont="1" applyFill="1" applyAlignment="1">
      <alignment horizontal="left" vertical="top" wrapText="1"/>
    </xf>
    <xf numFmtId="0" fontId="4" fillId="4" borderId="1" xfId="0" applyFont="1" applyFill="1" applyBorder="1" applyAlignment="1">
      <alignment horizontal="center" vertical="top"/>
    </xf>
    <xf numFmtId="0" fontId="7" fillId="4" borderId="1" xfId="0" applyFont="1" applyFill="1" applyBorder="1" applyAlignment="1">
      <alignment horizontal="center" vertical="top"/>
    </xf>
    <xf numFmtId="0" fontId="3" fillId="4" borderId="1" xfId="0" applyFont="1" applyFill="1" applyBorder="1" applyAlignment="1">
      <alignment horizontal="center" vertical="top"/>
    </xf>
    <xf numFmtId="0" fontId="1" fillId="0" borderId="1" xfId="0" applyFont="1" applyBorder="1" applyAlignment="1">
      <alignment vertical="top"/>
    </xf>
    <xf numFmtId="0" fontId="16" fillId="0" borderId="1" xfId="0" applyFont="1" applyFill="1" applyBorder="1" applyAlignment="1">
      <alignment vertical="top"/>
    </xf>
    <xf numFmtId="0" fontId="7" fillId="0" borderId="1" xfId="0" applyFont="1" applyFill="1" applyBorder="1" applyAlignment="1">
      <alignment vertical="top"/>
    </xf>
    <xf numFmtId="0" fontId="7" fillId="2" borderId="1" xfId="0" applyFont="1" applyFill="1" applyBorder="1" applyAlignment="1">
      <alignment vertical="top"/>
    </xf>
    <xf numFmtId="0" fontId="15" fillId="0" borderId="1" xfId="0" applyFont="1" applyFill="1" applyBorder="1" applyAlignment="1">
      <alignment vertical="top"/>
    </xf>
    <xf numFmtId="0" fontId="11" fillId="0" borderId="1" xfId="0" applyFont="1" applyFill="1" applyBorder="1" applyAlignment="1">
      <alignment vertical="top"/>
    </xf>
    <xf numFmtId="0" fontId="7" fillId="0" borderId="1" xfId="0" applyFont="1" applyBorder="1" applyAlignment="1">
      <alignment vertical="top"/>
    </xf>
    <xf numFmtId="0" fontId="7" fillId="4" borderId="1" xfId="0" applyFont="1" applyFill="1" applyBorder="1" applyAlignment="1">
      <alignment vertical="top"/>
    </xf>
    <xf numFmtId="0" fontId="4" fillId="0" borderId="0" xfId="0" applyFont="1" applyFill="1" applyBorder="1" applyAlignment="1">
      <alignment horizontal="left" vertical="top"/>
    </xf>
    <xf numFmtId="0" fontId="4" fillId="0" borderId="1" xfId="0" applyFont="1" applyFill="1" applyBorder="1" applyAlignment="1">
      <alignment vertical="top"/>
    </xf>
    <xf numFmtId="4" fontId="16" fillId="0" borderId="1" xfId="0" applyNumberFormat="1" applyFont="1" applyFill="1" applyBorder="1" applyAlignment="1">
      <alignment vertical="top"/>
    </xf>
    <xf numFmtId="0" fontId="3" fillId="0" borderId="1" xfId="0" applyFont="1" applyFill="1" applyBorder="1" applyAlignment="1">
      <alignment vertical="top" wrapText="1"/>
    </xf>
    <xf numFmtId="4" fontId="21" fillId="0" borderId="1" xfId="0" applyNumberFormat="1" applyFont="1" applyFill="1" applyBorder="1" applyAlignment="1">
      <alignment horizontal="center" vertical="top"/>
    </xf>
    <xf numFmtId="0" fontId="21" fillId="0" borderId="1" xfId="0" applyFont="1" applyFill="1" applyBorder="1" applyAlignment="1">
      <alignment vertical="top"/>
    </xf>
    <xf numFmtId="0" fontId="10" fillId="0" borderId="1" xfId="0" applyFont="1" applyFill="1" applyBorder="1" applyAlignment="1">
      <alignment horizontal="left" vertical="top" wrapText="1"/>
    </xf>
    <xf numFmtId="4" fontId="10" fillId="0" borderId="1" xfId="0" applyNumberFormat="1" applyFont="1" applyFill="1" applyBorder="1" applyAlignment="1">
      <alignment horizontal="center" vertical="top"/>
    </xf>
    <xf numFmtId="0" fontId="16" fillId="0" borderId="1" xfId="0" applyFont="1" applyFill="1" applyBorder="1" applyAlignment="1">
      <alignment horizontal="center" vertical="top"/>
    </xf>
    <xf numFmtId="0" fontId="21" fillId="4" borderId="1" xfId="0" applyFont="1" applyFill="1" applyBorder="1" applyAlignment="1">
      <alignment vertical="top" wrapText="1"/>
    </xf>
    <xf numFmtId="4" fontId="21" fillId="0" borderId="1" xfId="0" applyNumberFormat="1" applyFont="1" applyFill="1" applyBorder="1" applyAlignment="1">
      <alignment horizontal="center" vertical="top" wrapText="1"/>
    </xf>
    <xf numFmtId="0" fontId="21" fillId="2" borderId="1" xfId="0" applyFont="1" applyFill="1" applyBorder="1" applyAlignment="1">
      <alignment vertical="top"/>
    </xf>
    <xf numFmtId="0" fontId="21" fillId="2" borderId="0" xfId="0" applyFont="1" applyFill="1" applyAlignment="1">
      <alignment vertical="top"/>
    </xf>
    <xf numFmtId="3" fontId="21" fillId="0" borderId="1" xfId="0" applyNumberFormat="1" applyFont="1" applyFill="1" applyBorder="1" applyAlignment="1">
      <alignment horizontal="center" vertical="top"/>
    </xf>
    <xf numFmtId="4" fontId="28" fillId="0" borderId="1" xfId="0" applyNumberFormat="1" applyFont="1" applyFill="1" applyBorder="1" applyAlignment="1">
      <alignment horizontal="center" vertical="top" wrapText="1"/>
    </xf>
    <xf numFmtId="4" fontId="28" fillId="0" borderId="1" xfId="0" applyNumberFormat="1" applyFont="1" applyFill="1" applyBorder="1" applyAlignment="1">
      <alignment horizontal="center" vertical="top"/>
    </xf>
    <xf numFmtId="0" fontId="28" fillId="2" borderId="1" xfId="0" applyFont="1" applyFill="1" applyBorder="1" applyAlignment="1">
      <alignment vertical="top"/>
    </xf>
    <xf numFmtId="186" fontId="3" fillId="3" borderId="1" xfId="0" applyNumberFormat="1" applyFont="1" applyFill="1" applyBorder="1" applyAlignment="1">
      <alignment horizontal="center" vertical="top"/>
    </xf>
    <xf numFmtId="49" fontId="24" fillId="7" borderId="1" xfId="0" applyNumberFormat="1" applyFont="1" applyFill="1" applyBorder="1" applyAlignment="1">
      <alignment vertical="top" wrapText="1"/>
    </xf>
    <xf numFmtId="4" fontId="21" fillId="7" borderId="1" xfId="0" applyNumberFormat="1" applyFont="1" applyFill="1" applyBorder="1" applyAlignment="1">
      <alignment horizontal="center" vertical="top" wrapText="1"/>
    </xf>
    <xf numFmtId="4" fontId="21" fillId="7" borderId="1" xfId="0" applyNumberFormat="1" applyFont="1" applyFill="1" applyBorder="1" applyAlignment="1">
      <alignment horizontal="center" vertical="top"/>
    </xf>
    <xf numFmtId="0" fontId="21" fillId="0" borderId="1" xfId="0" applyFont="1" applyFill="1" applyBorder="1" applyAlignment="1">
      <alignment horizontal="center" vertical="top"/>
    </xf>
    <xf numFmtId="186" fontId="21" fillId="3" borderId="1" xfId="0" applyNumberFormat="1" applyFont="1" applyFill="1" applyBorder="1" applyAlignment="1">
      <alignment horizontal="center" vertical="top"/>
    </xf>
    <xf numFmtId="3" fontId="21" fillId="3" borderId="1" xfId="0" applyNumberFormat="1" applyFont="1" applyFill="1" applyBorder="1" applyAlignment="1">
      <alignment horizontal="center" vertical="top"/>
    </xf>
    <xf numFmtId="4" fontId="29" fillId="0" borderId="1" xfId="0" applyNumberFormat="1" applyFont="1" applyFill="1" applyBorder="1" applyAlignment="1">
      <alignment horizontal="center" vertical="top" wrapText="1"/>
    </xf>
    <xf numFmtId="4" fontId="29" fillId="0" borderId="1" xfId="0" applyNumberFormat="1" applyFont="1" applyFill="1" applyBorder="1" applyAlignment="1">
      <alignment horizontal="center" vertical="top"/>
    </xf>
    <xf numFmtId="0" fontId="22" fillId="0" borderId="1" xfId="0" applyFont="1" applyFill="1" applyBorder="1" applyAlignment="1">
      <alignment vertical="top"/>
    </xf>
    <xf numFmtId="186" fontId="29" fillId="0" borderId="1" xfId="0" applyNumberFormat="1" applyFont="1" applyFill="1" applyBorder="1" applyAlignment="1">
      <alignment horizontal="center" vertical="top"/>
    </xf>
    <xf numFmtId="0" fontId="21" fillId="0" borderId="1" xfId="0" applyFont="1" applyFill="1" applyBorder="1" applyAlignment="1">
      <alignment horizontal="left" vertical="top" wrapText="1"/>
    </xf>
    <xf numFmtId="0" fontId="24" fillId="0" borderId="1" xfId="0" applyFont="1" applyFill="1" applyBorder="1" applyAlignment="1">
      <alignment vertical="top"/>
    </xf>
    <xf numFmtId="186" fontId="21" fillId="0" borderId="1" xfId="0" applyNumberFormat="1" applyFont="1" applyFill="1" applyBorder="1" applyAlignment="1">
      <alignment horizontal="center" vertical="top"/>
    </xf>
    <xf numFmtId="0" fontId="21" fillId="0" borderId="1" xfId="0" applyFont="1" applyFill="1" applyBorder="1" applyAlignment="1">
      <alignment vertical="top" wrapText="1"/>
    </xf>
    <xf numFmtId="0" fontId="3" fillId="0" borderId="1" xfId="0" applyFont="1" applyBorder="1" applyAlignment="1">
      <alignment vertical="top"/>
    </xf>
    <xf numFmtId="0" fontId="7" fillId="0" borderId="1" xfId="0" applyFont="1" applyFill="1" applyBorder="1" applyAlignment="1">
      <alignment horizontal="center" vertical="top"/>
    </xf>
    <xf numFmtId="0" fontId="4" fillId="0" borderId="6" xfId="0" applyFont="1" applyFill="1" applyBorder="1" applyAlignment="1">
      <alignment horizontal="left" vertical="top"/>
    </xf>
    <xf numFmtId="0" fontId="1" fillId="0" borderId="1" xfId="0" applyFont="1" applyBorder="1" applyAlignment="1">
      <alignment horizontal="center" vertical="top" wrapText="1"/>
    </xf>
    <xf numFmtId="0" fontId="3" fillId="0" borderId="0" xfId="0" applyFont="1" applyFill="1" applyAlignment="1">
      <alignment horizontal="center" vertical="top" wrapText="1"/>
    </xf>
    <xf numFmtId="0" fontId="4" fillId="3" borderId="1" xfId="0" applyFont="1" applyFill="1" applyBorder="1" applyAlignment="1">
      <alignment horizontal="center" vertical="top" wrapText="1"/>
    </xf>
    <xf numFmtId="0" fontId="3" fillId="3" borderId="1" xfId="0" applyFont="1" applyFill="1" applyBorder="1" applyAlignment="1">
      <alignment wrapText="1"/>
    </xf>
    <xf numFmtId="2" fontId="7" fillId="3" borderId="1" xfId="0" applyNumberFormat="1" applyFont="1" applyFill="1" applyBorder="1" applyAlignment="1">
      <alignment horizontal="center"/>
    </xf>
    <xf numFmtId="0" fontId="3" fillId="3" borderId="1" xfId="0" applyFont="1" applyFill="1" applyBorder="1" applyAlignment="1">
      <alignment vertical="top"/>
    </xf>
    <xf numFmtId="4" fontId="16" fillId="3" borderId="1" xfId="0" applyNumberFormat="1" applyFont="1" applyFill="1" applyBorder="1" applyAlignment="1">
      <alignment horizontal="center" vertical="top"/>
    </xf>
    <xf numFmtId="0" fontId="11" fillId="3" borderId="0" xfId="0" applyFont="1" applyFill="1" applyAlignment="1">
      <alignment vertical="top"/>
    </xf>
    <xf numFmtId="0" fontId="7" fillId="3" borderId="1" xfId="0" applyFont="1" applyFill="1" applyBorder="1" applyAlignment="1">
      <alignment wrapText="1"/>
    </xf>
    <xf numFmtId="186" fontId="10" fillId="0" borderId="1" xfId="0" applyNumberFormat="1" applyFont="1" applyFill="1" applyBorder="1" applyAlignment="1">
      <alignment horizontal="center" vertical="top"/>
    </xf>
    <xf numFmtId="4" fontId="4" fillId="0" borderId="1" xfId="0" applyNumberFormat="1" applyFont="1" applyFill="1" applyBorder="1" applyAlignment="1">
      <alignment horizontal="center" vertical="top" wrapText="1" shrinkToFit="1"/>
    </xf>
    <xf numFmtId="0" fontId="4" fillId="3" borderId="1" xfId="0" applyFont="1" applyFill="1" applyBorder="1" applyAlignment="1">
      <alignment horizontal="center" vertical="top"/>
    </xf>
    <xf numFmtId="0" fontId="10" fillId="3" borderId="1" xfId="0" applyFont="1" applyFill="1" applyBorder="1" applyAlignment="1">
      <alignment horizontal="left" vertical="top" wrapText="1"/>
    </xf>
    <xf numFmtId="4" fontId="10" fillId="3" borderId="1" xfId="0" applyNumberFormat="1" applyFont="1" applyFill="1" applyBorder="1" applyAlignment="1">
      <alignment horizontal="center" vertical="top"/>
    </xf>
    <xf numFmtId="186" fontId="10" fillId="3" borderId="1" xfId="0" applyNumberFormat="1" applyFont="1" applyFill="1" applyBorder="1" applyAlignment="1">
      <alignment horizontal="center" vertical="top"/>
    </xf>
    <xf numFmtId="0" fontId="15" fillId="3" borderId="0" xfId="0" applyFont="1" applyFill="1" applyAlignment="1">
      <alignment vertical="top"/>
    </xf>
    <xf numFmtId="4" fontId="5" fillId="0" borderId="0" xfId="0" applyNumberFormat="1" applyFont="1" applyBorder="1" applyAlignment="1">
      <alignment horizontal="center" vertical="top"/>
    </xf>
    <xf numFmtId="4" fontId="5" fillId="0" borderId="0" xfId="0" applyNumberFormat="1" applyFont="1" applyAlignment="1">
      <alignment horizontal="center" vertical="top"/>
    </xf>
    <xf numFmtId="4" fontId="17" fillId="3" borderId="1" xfId="0" applyNumberFormat="1" applyFont="1" applyFill="1" applyBorder="1" applyAlignment="1">
      <alignment horizontal="center" vertical="top"/>
    </xf>
    <xf numFmtId="0" fontId="7" fillId="3" borderId="1" xfId="0" applyFont="1" applyFill="1" applyBorder="1" applyAlignment="1">
      <alignment vertical="top"/>
    </xf>
    <xf numFmtId="0" fontId="7" fillId="3" borderId="1" xfId="0" applyFont="1" applyFill="1" applyBorder="1" applyAlignment="1">
      <alignment horizontal="center" vertical="top"/>
    </xf>
    <xf numFmtId="0" fontId="7" fillId="3" borderId="1" xfId="0" applyFont="1" applyFill="1" applyBorder="1" applyAlignment="1">
      <alignment vertical="top" wrapText="1"/>
    </xf>
    <xf numFmtId="4" fontId="17" fillId="3" borderId="1" xfId="0" applyNumberFormat="1" applyFont="1" applyFill="1" applyBorder="1" applyAlignment="1">
      <alignment horizontal="center" vertical="top" wrapText="1"/>
    </xf>
    <xf numFmtId="0" fontId="9" fillId="3" borderId="0" xfId="0" applyFont="1" applyFill="1" applyAlignment="1">
      <alignment vertical="top"/>
    </xf>
    <xf numFmtId="0" fontId="16" fillId="0" borderId="7" xfId="0" applyFont="1" applyBorder="1" applyAlignment="1">
      <alignment horizontal="center" vertical="top" wrapText="1"/>
    </xf>
    <xf numFmtId="0" fontId="21" fillId="0" borderId="8" xfId="0" applyFont="1" applyBorder="1" applyAlignment="1">
      <alignment horizontal="center" vertical="top" wrapText="1"/>
    </xf>
    <xf numFmtId="0" fontId="23" fillId="0" borderId="0" xfId="0" applyFont="1" applyBorder="1" applyAlignment="1">
      <alignment horizontal="center" vertical="top"/>
    </xf>
    <xf numFmtId="0" fontId="10" fillId="8" borderId="5" xfId="0" applyFont="1" applyFill="1" applyBorder="1" applyAlignment="1">
      <alignment horizontal="center" vertical="top"/>
    </xf>
    <xf numFmtId="0" fontId="10" fillId="8" borderId="3" xfId="0" applyFont="1" applyFill="1" applyBorder="1" applyAlignment="1">
      <alignment horizontal="center" vertical="top"/>
    </xf>
    <xf numFmtId="0" fontId="10" fillId="8" borderId="9" xfId="0" applyFont="1" applyFill="1" applyBorder="1" applyAlignment="1">
      <alignment horizontal="center" vertical="top"/>
    </xf>
    <xf numFmtId="0" fontId="16" fillId="0" borderId="4" xfId="0" applyFont="1" applyBorder="1" applyAlignment="1">
      <alignment horizontal="center" vertical="top" wrapText="1"/>
    </xf>
    <xf numFmtId="0" fontId="16"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horizontal="center" vertical="top" wrapText="1"/>
    </xf>
    <xf numFmtId="0" fontId="25" fillId="4" borderId="4" xfId="0" applyFont="1" applyFill="1" applyBorder="1" applyAlignment="1">
      <alignment horizontal="center" vertical="top" wrapText="1"/>
    </xf>
    <xf numFmtId="0" fontId="25" fillId="4" borderId="10" xfId="0" applyFont="1" applyFill="1" applyBorder="1" applyAlignment="1">
      <alignment horizontal="center" vertical="top" wrapText="1"/>
    </xf>
    <xf numFmtId="0" fontId="27" fillId="0" borderId="1" xfId="0" applyFont="1" applyBorder="1" applyAlignment="1">
      <alignment horizontal="center" vertical="top" wrapText="1"/>
    </xf>
    <xf numFmtId="0" fontId="3" fillId="0" borderId="0" xfId="0" applyFont="1" applyFill="1" applyAlignment="1">
      <alignment horizontal="center" vertical="top" wrapText="1"/>
    </xf>
    <xf numFmtId="0" fontId="26" fillId="0" borderId="0" xfId="0" applyFont="1" applyFill="1" applyAlignment="1">
      <alignment horizontal="center" vertical="top" wrapText="1"/>
    </xf>
    <xf numFmtId="0" fontId="7" fillId="0" borderId="1" xfId="0" applyFont="1" applyBorder="1" applyAlignment="1">
      <alignment horizontal="center" vertical="top"/>
    </xf>
    <xf numFmtId="0" fontId="16" fillId="0" borderId="1" xfId="0" applyFont="1" applyBorder="1" applyAlignment="1">
      <alignment horizontal="center" vertical="top" wrapText="1"/>
    </xf>
    <xf numFmtId="0" fontId="16" fillId="0" borderId="11" xfId="0" applyFont="1" applyBorder="1" applyAlignment="1">
      <alignment horizontal="center" vertical="top" wrapText="1"/>
    </xf>
    <xf numFmtId="0" fontId="16" fillId="0" borderId="8" xfId="0" applyFont="1" applyBorder="1" applyAlignment="1">
      <alignment horizontal="center" vertical="top" wrapText="1"/>
    </xf>
    <xf numFmtId="0" fontId="16" fillId="0" borderId="1" xfId="0" applyFont="1" applyBorder="1" applyAlignment="1">
      <alignment horizontal="center" vertical="top"/>
    </xf>
    <xf numFmtId="0" fontId="16" fillId="0" borderId="12" xfId="0" applyFont="1" applyBorder="1" applyAlignment="1">
      <alignment horizontal="center" vertical="top" wrapText="1"/>
    </xf>
    <xf numFmtId="0" fontId="4" fillId="0" borderId="0" xfId="0" applyFont="1" applyFill="1" applyAlignment="1">
      <alignment horizontal="center" vertical="top" wrapText="1"/>
    </xf>
    <xf numFmtId="186" fontId="16" fillId="0" borderId="1" xfId="0" applyNumberFormat="1" applyFont="1" applyFill="1" applyBorder="1" applyAlignment="1">
      <alignment horizontal="center" vertical="top"/>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tabSelected="1" view="pageBreakPreview" zoomScale="50" zoomScaleNormal="75" zoomScaleSheetLayoutView="50" workbookViewId="0" topLeftCell="A74">
      <selection activeCell="I23" sqref="I23"/>
    </sheetView>
  </sheetViews>
  <sheetFormatPr defaultColWidth="9.00390625" defaultRowHeight="12.75"/>
  <cols>
    <col min="1" max="1" width="17.125" style="2" customWidth="1"/>
    <col min="2" max="2" width="79.25390625" style="2" customWidth="1"/>
    <col min="3" max="3" width="22.00390625" style="34" customWidth="1"/>
    <col min="4" max="4" width="21.00390625" style="34" customWidth="1"/>
    <col min="5" max="5" width="18.25390625" style="19" customWidth="1"/>
    <col min="6" max="6" width="0.37109375" style="19" hidden="1" customWidth="1"/>
    <col min="7" max="7" width="19.00390625" style="19" hidden="1" customWidth="1"/>
    <col min="8" max="8" width="19.75390625" style="19" customWidth="1"/>
    <col min="9" max="9" width="16.375" style="19" customWidth="1"/>
    <col min="10" max="10" width="17.75390625" style="19" customWidth="1"/>
    <col min="11" max="11" width="19.125" style="19" customWidth="1"/>
    <col min="12" max="12" width="19.00390625" style="19" customWidth="1"/>
    <col min="13" max="13" width="16.875" style="19" customWidth="1"/>
    <col min="14" max="15" width="20.75390625" style="19" customWidth="1"/>
    <col min="16" max="16" width="22.125" style="19" customWidth="1"/>
    <col min="17" max="16384" width="9.125" style="2" customWidth="1"/>
  </cols>
  <sheetData>
    <row r="1" spans="1:16" s="25" customFormat="1" ht="30.75" customHeight="1">
      <c r="A1" s="176" t="s">
        <v>86</v>
      </c>
      <c r="B1" s="176"/>
      <c r="C1" s="176"/>
      <c r="D1" s="176"/>
      <c r="E1" s="176"/>
      <c r="F1" s="176"/>
      <c r="G1" s="176"/>
      <c r="H1" s="176"/>
      <c r="I1" s="140"/>
      <c r="M1" s="104"/>
      <c r="O1" s="25" t="s">
        <v>93</v>
      </c>
      <c r="P1" s="104"/>
    </row>
    <row r="2" spans="1:16" s="25" customFormat="1" ht="21" customHeight="1" thickBot="1">
      <c r="A2" s="176"/>
      <c r="B2" s="176"/>
      <c r="C2" s="176"/>
      <c r="D2" s="176"/>
      <c r="E2" s="176"/>
      <c r="F2" s="176"/>
      <c r="G2" s="176"/>
      <c r="H2" s="176"/>
      <c r="I2" s="140"/>
      <c r="O2" s="25" t="s">
        <v>94</v>
      </c>
      <c r="P2" s="104"/>
    </row>
    <row r="3" spans="1:16" s="25" customFormat="1" ht="21" customHeight="1" thickBot="1">
      <c r="A3" s="51" t="s">
        <v>87</v>
      </c>
      <c r="B3" s="90"/>
      <c r="C3" s="90"/>
      <c r="O3" s="50" t="s">
        <v>60</v>
      </c>
      <c r="P3" s="138"/>
    </row>
    <row r="4" spans="1:16" s="25" customFormat="1" ht="45.75" customHeight="1">
      <c r="A4" s="184" t="s">
        <v>89</v>
      </c>
      <c r="B4" s="184"/>
      <c r="C4" s="184"/>
      <c r="D4" s="184"/>
      <c r="P4" s="104"/>
    </row>
    <row r="5" spans="1:4" s="25" customFormat="1" ht="47.25" customHeight="1">
      <c r="A5" s="177" t="s">
        <v>88</v>
      </c>
      <c r="B5" s="177"/>
      <c r="C5" s="177"/>
      <c r="D5" s="177"/>
    </row>
    <row r="6" spans="1:3" s="25" customFormat="1" ht="27" customHeight="1">
      <c r="A6" s="92"/>
      <c r="B6" s="91"/>
      <c r="C6" s="91"/>
    </row>
    <row r="7" spans="1:16" s="25" customFormat="1" ht="62.25" customHeight="1">
      <c r="A7" s="164" t="s">
        <v>90</v>
      </c>
      <c r="B7" s="164"/>
      <c r="C7" s="164"/>
      <c r="D7" s="164"/>
      <c r="E7" s="164"/>
      <c r="F7" s="164"/>
      <c r="G7" s="164"/>
      <c r="H7" s="164"/>
      <c r="I7" s="164"/>
      <c r="J7" s="164"/>
      <c r="K7" s="164"/>
      <c r="L7" s="164"/>
      <c r="M7" s="164"/>
      <c r="N7" s="164"/>
      <c r="O7" s="164"/>
      <c r="P7" s="164"/>
    </row>
    <row r="8" spans="1:16" ht="58.5" customHeight="1">
      <c r="A8" s="171" t="s">
        <v>18</v>
      </c>
      <c r="B8" s="178" t="s">
        <v>4</v>
      </c>
      <c r="C8" s="179" t="s">
        <v>59</v>
      </c>
      <c r="D8" s="169" t="s">
        <v>67</v>
      </c>
      <c r="E8" s="183" t="s">
        <v>30</v>
      </c>
      <c r="F8" s="180" t="s">
        <v>28</v>
      </c>
      <c r="G8" s="85"/>
      <c r="H8" s="182" t="s">
        <v>26</v>
      </c>
      <c r="I8" s="182"/>
      <c r="J8" s="182"/>
      <c r="K8" s="84" t="s">
        <v>11</v>
      </c>
      <c r="L8" s="169" t="s">
        <v>43</v>
      </c>
      <c r="M8" s="169" t="s">
        <v>48</v>
      </c>
      <c r="N8" s="169" t="s">
        <v>13</v>
      </c>
      <c r="O8" s="175" t="s">
        <v>61</v>
      </c>
      <c r="P8" s="173" t="s">
        <v>25</v>
      </c>
    </row>
    <row r="9" spans="1:16" ht="78.75" customHeight="1">
      <c r="A9" s="172"/>
      <c r="B9" s="178"/>
      <c r="C9" s="179"/>
      <c r="D9" s="170"/>
      <c r="E9" s="163"/>
      <c r="F9" s="181"/>
      <c r="G9" s="87" t="s">
        <v>15</v>
      </c>
      <c r="H9" s="86" t="s">
        <v>29</v>
      </c>
      <c r="I9" s="86" t="s">
        <v>82</v>
      </c>
      <c r="J9" s="89" t="s">
        <v>27</v>
      </c>
      <c r="K9" s="84" t="s">
        <v>12</v>
      </c>
      <c r="L9" s="170"/>
      <c r="M9" s="170"/>
      <c r="N9" s="170"/>
      <c r="O9" s="175"/>
      <c r="P9" s="174"/>
    </row>
    <row r="10" spans="1:16" ht="15.75">
      <c r="A10" s="3">
        <v>1</v>
      </c>
      <c r="B10" s="3">
        <v>2</v>
      </c>
      <c r="C10" s="3">
        <v>3</v>
      </c>
      <c r="D10" s="3">
        <v>4</v>
      </c>
      <c r="E10" s="3">
        <v>5</v>
      </c>
      <c r="F10" s="3">
        <v>6</v>
      </c>
      <c r="G10" s="88">
        <v>7</v>
      </c>
      <c r="H10" s="139">
        <v>6</v>
      </c>
      <c r="I10" s="139">
        <v>7</v>
      </c>
      <c r="J10" s="3">
        <v>8</v>
      </c>
      <c r="K10" s="3">
        <v>9</v>
      </c>
      <c r="L10" s="3">
        <v>10</v>
      </c>
      <c r="M10" s="3">
        <v>11</v>
      </c>
      <c r="N10" s="3">
        <v>12</v>
      </c>
      <c r="O10" s="3">
        <v>13</v>
      </c>
      <c r="P10" s="3">
        <v>14</v>
      </c>
    </row>
    <row r="11" spans="1:16" ht="23.25" customHeight="1">
      <c r="A11" s="166" t="s">
        <v>3</v>
      </c>
      <c r="B11" s="167"/>
      <c r="C11" s="167"/>
      <c r="D11" s="167"/>
      <c r="E11" s="167"/>
      <c r="F11" s="167"/>
      <c r="G11" s="167"/>
      <c r="H11" s="167"/>
      <c r="I11" s="167"/>
      <c r="J11" s="167"/>
      <c r="K11" s="167"/>
      <c r="L11" s="167"/>
      <c r="M11" s="167"/>
      <c r="N11" s="167"/>
      <c r="O11" s="167"/>
      <c r="P11" s="168"/>
    </row>
    <row r="12" spans="1:16" s="57" customFormat="1" ht="27.75" customHeight="1">
      <c r="A12" s="26">
        <v>10000</v>
      </c>
      <c r="B12" s="27" t="s">
        <v>0</v>
      </c>
      <c r="C12" s="36">
        <f>SUM(C13:C14)</f>
        <v>71200</v>
      </c>
      <c r="D12" s="36">
        <f>SUM(D13:D13)</f>
        <v>0</v>
      </c>
      <c r="E12" s="36">
        <f aca="true" t="shared" si="0" ref="E12:P12">SUM(E13:E14)</f>
        <v>0</v>
      </c>
      <c r="F12" s="36">
        <f t="shared" si="0"/>
        <v>0</v>
      </c>
      <c r="G12" s="36">
        <f t="shared" si="0"/>
        <v>0</v>
      </c>
      <c r="H12" s="36">
        <f t="shared" si="0"/>
        <v>0</v>
      </c>
      <c r="I12" s="36">
        <f t="shared" si="0"/>
        <v>0</v>
      </c>
      <c r="J12" s="36">
        <f t="shared" si="0"/>
        <v>0</v>
      </c>
      <c r="K12" s="36">
        <f t="shared" si="0"/>
        <v>0</v>
      </c>
      <c r="L12" s="36">
        <f t="shared" si="0"/>
        <v>0</v>
      </c>
      <c r="M12" s="36">
        <f t="shared" si="0"/>
        <v>0</v>
      </c>
      <c r="N12" s="36">
        <f t="shared" si="0"/>
        <v>0</v>
      </c>
      <c r="O12" s="36">
        <f t="shared" si="0"/>
        <v>0</v>
      </c>
      <c r="P12" s="36">
        <f t="shared" si="0"/>
        <v>71200</v>
      </c>
    </row>
    <row r="13" spans="1:16" s="1" customFormat="1" ht="30.75" customHeight="1">
      <c r="A13" s="4" t="s">
        <v>19</v>
      </c>
      <c r="B13" s="110" t="s">
        <v>52</v>
      </c>
      <c r="C13" s="111">
        <v>64800</v>
      </c>
      <c r="D13" s="111">
        <f>E13+F13+G13+K13+L13+N13+H13</f>
        <v>0</v>
      </c>
      <c r="E13" s="111"/>
      <c r="F13" s="111"/>
      <c r="G13" s="111"/>
      <c r="H13" s="111"/>
      <c r="I13" s="111"/>
      <c r="J13" s="111"/>
      <c r="K13" s="111"/>
      <c r="L13" s="111"/>
      <c r="M13" s="111"/>
      <c r="N13" s="111"/>
      <c r="O13" s="111"/>
      <c r="P13" s="111">
        <f>C13-E13-F13-G13-K13-L13-N13-H13-J13-M13-I13</f>
        <v>64800</v>
      </c>
    </row>
    <row r="14" spans="1:16" s="1" customFormat="1" ht="38.25" customHeight="1">
      <c r="A14" s="4" t="s">
        <v>19</v>
      </c>
      <c r="B14" s="110" t="s">
        <v>80</v>
      </c>
      <c r="C14" s="111">
        <v>6400</v>
      </c>
      <c r="D14" s="149" t="s">
        <v>81</v>
      </c>
      <c r="E14" s="148"/>
      <c r="F14" s="111"/>
      <c r="G14" s="111"/>
      <c r="H14" s="111"/>
      <c r="I14" s="111"/>
      <c r="J14" s="111"/>
      <c r="K14" s="111"/>
      <c r="L14" s="111"/>
      <c r="M14" s="111"/>
      <c r="N14" s="111"/>
      <c r="O14" s="111"/>
      <c r="P14" s="111">
        <f>C14-E14-F14-G14-K14-L14-N14-H14-J14-M14-I14</f>
        <v>6400</v>
      </c>
    </row>
    <row r="15" spans="1:16" s="59" customFormat="1" ht="22.5" customHeight="1">
      <c r="A15" s="26">
        <v>70000</v>
      </c>
      <c r="B15" s="28" t="s">
        <v>1</v>
      </c>
      <c r="C15" s="36">
        <f aca="true" t="shared" si="1" ref="C15:P15">SUM(C16:C21)</f>
        <v>4690267</v>
      </c>
      <c r="D15" s="36">
        <f t="shared" si="1"/>
        <v>983667</v>
      </c>
      <c r="E15" s="36">
        <f t="shared" si="1"/>
        <v>0</v>
      </c>
      <c r="F15" s="36">
        <f t="shared" si="1"/>
        <v>0</v>
      </c>
      <c r="G15" s="36">
        <f t="shared" si="1"/>
        <v>0</v>
      </c>
      <c r="H15" s="36">
        <f t="shared" si="1"/>
        <v>0</v>
      </c>
      <c r="I15" s="36">
        <f t="shared" si="1"/>
        <v>0</v>
      </c>
      <c r="J15" s="36">
        <f t="shared" si="1"/>
        <v>0</v>
      </c>
      <c r="K15" s="36">
        <f t="shared" si="1"/>
        <v>179875</v>
      </c>
      <c r="L15" s="36">
        <f t="shared" si="1"/>
        <v>803792</v>
      </c>
      <c r="M15" s="36">
        <f t="shared" si="1"/>
        <v>0</v>
      </c>
      <c r="N15" s="36">
        <f t="shared" si="1"/>
        <v>0</v>
      </c>
      <c r="O15" s="36">
        <f t="shared" si="1"/>
        <v>890525</v>
      </c>
      <c r="P15" s="36">
        <f t="shared" si="1"/>
        <v>3706600</v>
      </c>
    </row>
    <row r="16" spans="1:16" s="55" customFormat="1" ht="56.25">
      <c r="A16" s="95" t="s">
        <v>20</v>
      </c>
      <c r="B16" s="71" t="s">
        <v>35</v>
      </c>
      <c r="C16" s="37">
        <v>45940</v>
      </c>
      <c r="D16" s="40">
        <f aca="true" t="shared" si="2" ref="D16:D22">E16+F16+G16+K16+L16+N16+H16+J16</f>
        <v>45940</v>
      </c>
      <c r="E16" s="37"/>
      <c r="F16" s="37"/>
      <c r="G16" s="37"/>
      <c r="H16" s="37"/>
      <c r="I16" s="37"/>
      <c r="J16" s="37"/>
      <c r="K16" s="37">
        <v>45940</v>
      </c>
      <c r="L16" s="37"/>
      <c r="M16" s="37"/>
      <c r="N16" s="37"/>
      <c r="O16" s="112">
        <v>45940</v>
      </c>
      <c r="P16" s="37">
        <f aca="true" t="shared" si="3" ref="P16:P22">C16-E16-F16-G16-K16-L16-N16-H16-J16-M16</f>
        <v>0</v>
      </c>
    </row>
    <row r="17" spans="1:16" s="55" customFormat="1" ht="39.75" customHeight="1">
      <c r="A17" s="95" t="s">
        <v>20</v>
      </c>
      <c r="B17" s="71" t="s">
        <v>72</v>
      </c>
      <c r="C17" s="37">
        <v>3493100</v>
      </c>
      <c r="D17" s="40">
        <f t="shared" si="2"/>
        <v>0</v>
      </c>
      <c r="E17" s="37"/>
      <c r="F17" s="37"/>
      <c r="G17" s="37"/>
      <c r="H17" s="37"/>
      <c r="I17" s="37"/>
      <c r="J17" s="37"/>
      <c r="K17" s="37"/>
      <c r="L17" s="37"/>
      <c r="M17" s="37"/>
      <c r="N17" s="37"/>
      <c r="O17" s="97"/>
      <c r="P17" s="37">
        <f t="shared" si="3"/>
        <v>3493100</v>
      </c>
    </row>
    <row r="18" spans="1:16" s="55" customFormat="1" ht="24" customHeight="1">
      <c r="A18" s="95" t="s">
        <v>20</v>
      </c>
      <c r="B18" s="71" t="s">
        <v>62</v>
      </c>
      <c r="C18" s="37">
        <v>213500</v>
      </c>
      <c r="D18" s="40">
        <f t="shared" si="2"/>
        <v>0</v>
      </c>
      <c r="E18" s="37"/>
      <c r="F18" s="37"/>
      <c r="G18" s="37"/>
      <c r="H18" s="37"/>
      <c r="I18" s="37"/>
      <c r="J18" s="37"/>
      <c r="K18" s="37"/>
      <c r="L18" s="37"/>
      <c r="M18" s="37"/>
      <c r="N18" s="37"/>
      <c r="O18" s="97"/>
      <c r="P18" s="37">
        <f t="shared" si="3"/>
        <v>213500</v>
      </c>
    </row>
    <row r="19" spans="1:16" s="55" customFormat="1" ht="95.25" customHeight="1">
      <c r="A19" s="95" t="s">
        <v>20</v>
      </c>
      <c r="B19" s="135" t="s">
        <v>68</v>
      </c>
      <c r="C19" s="108">
        <v>-40793</v>
      </c>
      <c r="D19" s="108">
        <f t="shared" si="2"/>
        <v>-40793</v>
      </c>
      <c r="E19" s="108"/>
      <c r="F19" s="108"/>
      <c r="G19" s="108"/>
      <c r="H19" s="108"/>
      <c r="I19" s="108"/>
      <c r="J19" s="108"/>
      <c r="K19" s="108"/>
      <c r="L19" s="108">
        <v>-40793</v>
      </c>
      <c r="M19" s="108"/>
      <c r="N19" s="108"/>
      <c r="O19" s="109"/>
      <c r="P19" s="37">
        <f t="shared" si="3"/>
        <v>0</v>
      </c>
    </row>
    <row r="20" spans="1:16" s="55" customFormat="1" ht="63" customHeight="1">
      <c r="A20" s="95"/>
      <c r="B20" s="135" t="s">
        <v>106</v>
      </c>
      <c r="C20" s="108">
        <v>133935</v>
      </c>
      <c r="D20" s="108">
        <f t="shared" si="2"/>
        <v>133935</v>
      </c>
      <c r="E20" s="108"/>
      <c r="F20" s="108"/>
      <c r="G20" s="108"/>
      <c r="H20" s="108"/>
      <c r="I20" s="108"/>
      <c r="J20" s="108"/>
      <c r="K20" s="108">
        <v>133935</v>
      </c>
      <c r="L20" s="108"/>
      <c r="M20" s="108"/>
      <c r="N20" s="108"/>
      <c r="O20" s="109"/>
      <c r="P20" s="37">
        <f t="shared" si="3"/>
        <v>0</v>
      </c>
    </row>
    <row r="21" spans="1:16" s="55" customFormat="1" ht="37.5" customHeight="1">
      <c r="A21" s="95" t="s">
        <v>20</v>
      </c>
      <c r="B21" s="71" t="s">
        <v>69</v>
      </c>
      <c r="C21" s="37">
        <v>844585</v>
      </c>
      <c r="D21" s="40">
        <f t="shared" si="2"/>
        <v>844585</v>
      </c>
      <c r="E21" s="37"/>
      <c r="F21" s="37"/>
      <c r="G21" s="37"/>
      <c r="H21" s="37"/>
      <c r="I21" s="37"/>
      <c r="J21" s="37"/>
      <c r="K21" s="37"/>
      <c r="L21" s="37">
        <v>844585</v>
      </c>
      <c r="M21" s="37"/>
      <c r="N21" s="37"/>
      <c r="O21" s="106">
        <f>L21</f>
        <v>844585</v>
      </c>
      <c r="P21" s="37">
        <f t="shared" si="3"/>
        <v>0</v>
      </c>
    </row>
    <row r="22" spans="1:16" s="55" customFormat="1" ht="34.5" customHeight="1">
      <c r="A22" s="95" t="s">
        <v>76</v>
      </c>
      <c r="B22" s="71" t="s">
        <v>78</v>
      </c>
      <c r="C22" s="37">
        <v>596700</v>
      </c>
      <c r="D22" s="40">
        <f t="shared" si="2"/>
        <v>0</v>
      </c>
      <c r="E22" s="37"/>
      <c r="F22" s="37"/>
      <c r="G22" s="37"/>
      <c r="H22" s="37"/>
      <c r="I22" s="37"/>
      <c r="J22" s="37"/>
      <c r="K22" s="37"/>
      <c r="L22" s="37"/>
      <c r="M22" s="37"/>
      <c r="N22" s="37"/>
      <c r="O22" s="97"/>
      <c r="P22" s="37">
        <f t="shared" si="3"/>
        <v>596700</v>
      </c>
    </row>
    <row r="23" spans="1:16" s="59" customFormat="1" ht="24" customHeight="1">
      <c r="A23" s="26">
        <v>80000</v>
      </c>
      <c r="B23" s="28" t="s">
        <v>2</v>
      </c>
      <c r="C23" s="36">
        <f>C24+C33+C43+C42</f>
        <v>5700065.45</v>
      </c>
      <c r="D23" s="36">
        <f aca="true" t="shared" si="4" ref="D23:P23">D24+D33+D43+D42</f>
        <v>688868.06</v>
      </c>
      <c r="E23" s="36">
        <f t="shared" si="4"/>
        <v>0</v>
      </c>
      <c r="F23" s="36">
        <f t="shared" si="4"/>
        <v>0</v>
      </c>
      <c r="G23" s="36">
        <f t="shared" si="4"/>
        <v>0</v>
      </c>
      <c r="H23" s="36">
        <f t="shared" si="4"/>
        <v>1538740</v>
      </c>
      <c r="I23" s="36">
        <f t="shared" si="4"/>
        <v>34362.61</v>
      </c>
      <c r="J23" s="36">
        <f t="shared" si="4"/>
        <v>0</v>
      </c>
      <c r="K23" s="36">
        <f t="shared" si="4"/>
        <v>625703.95</v>
      </c>
      <c r="L23" s="121">
        <f t="shared" si="4"/>
        <v>-1789938.5</v>
      </c>
      <c r="M23" s="36">
        <f t="shared" si="4"/>
        <v>280000</v>
      </c>
      <c r="N23" s="36">
        <f t="shared" si="4"/>
        <v>0</v>
      </c>
      <c r="O23" s="36">
        <f t="shared" si="4"/>
        <v>1120488</v>
      </c>
      <c r="P23" s="36">
        <f t="shared" si="4"/>
        <v>5011197.390000001</v>
      </c>
    </row>
    <row r="24" spans="1:16" s="60" customFormat="1" ht="18.75" customHeight="1">
      <c r="A24" s="26">
        <v>80101</v>
      </c>
      <c r="B24" s="28" t="s">
        <v>9</v>
      </c>
      <c r="C24" s="36">
        <f>SUM(C25:C32)</f>
        <v>2665178</v>
      </c>
      <c r="D24" s="36">
        <f aca="true" t="shared" si="5" ref="D24:P24">SUM(D25:D32)</f>
        <v>-882359.39</v>
      </c>
      <c r="E24" s="121">
        <f t="shared" si="5"/>
        <v>-675000</v>
      </c>
      <c r="F24" s="36">
        <f t="shared" si="5"/>
        <v>0</v>
      </c>
      <c r="G24" s="36">
        <f t="shared" si="5"/>
        <v>0</v>
      </c>
      <c r="H24" s="36">
        <f t="shared" si="5"/>
        <v>1040800</v>
      </c>
      <c r="I24" s="36">
        <f>SUM(I25:I32)</f>
        <v>34362.61</v>
      </c>
      <c r="J24" s="36">
        <f t="shared" si="5"/>
        <v>0</v>
      </c>
      <c r="K24" s="36">
        <f t="shared" si="5"/>
        <v>65488</v>
      </c>
      <c r="L24" s="121">
        <f t="shared" si="5"/>
        <v>-1348010</v>
      </c>
      <c r="M24" s="36">
        <f t="shared" si="5"/>
        <v>0</v>
      </c>
      <c r="N24" s="36">
        <f t="shared" si="5"/>
        <v>0</v>
      </c>
      <c r="O24" s="26">
        <v>15488</v>
      </c>
      <c r="P24" s="36">
        <f t="shared" si="5"/>
        <v>3547537.39</v>
      </c>
    </row>
    <row r="25" spans="1:16" s="73" customFormat="1" ht="39" customHeight="1">
      <c r="A25" s="94" t="s">
        <v>21</v>
      </c>
      <c r="B25" s="83" t="s">
        <v>33</v>
      </c>
      <c r="C25" s="39">
        <v>-675000</v>
      </c>
      <c r="D25" s="40">
        <f aca="true" t="shared" si="6" ref="D25:D31">E25+F25+G25+K25+L25+N25+H25+J25</f>
        <v>-675000</v>
      </c>
      <c r="E25" s="185">
        <v>-675000</v>
      </c>
      <c r="F25" s="37"/>
      <c r="G25" s="37"/>
      <c r="H25" s="37"/>
      <c r="I25" s="37"/>
      <c r="J25" s="37"/>
      <c r="K25" s="37"/>
      <c r="L25" s="37"/>
      <c r="M25" s="37"/>
      <c r="N25" s="37"/>
      <c r="O25" s="98">
        <v>-675000</v>
      </c>
      <c r="P25" s="37">
        <f aca="true" t="shared" si="7" ref="P25:P57">C25-E25-F25-G25-K25-L25-N25-H25-J25-M25</f>
        <v>0</v>
      </c>
    </row>
    <row r="26" spans="1:16" s="5" customFormat="1" ht="42" customHeight="1">
      <c r="A26" s="94" t="s">
        <v>21</v>
      </c>
      <c r="B26" s="71" t="s">
        <v>36</v>
      </c>
      <c r="C26" s="39">
        <v>15488</v>
      </c>
      <c r="D26" s="40">
        <f t="shared" si="6"/>
        <v>15488</v>
      </c>
      <c r="E26" s="37"/>
      <c r="F26" s="37"/>
      <c r="G26" s="37"/>
      <c r="H26" s="37"/>
      <c r="I26" s="37"/>
      <c r="J26" s="37"/>
      <c r="K26" s="37">
        <v>15488</v>
      </c>
      <c r="L26" s="37"/>
      <c r="M26" s="37"/>
      <c r="N26" s="37"/>
      <c r="O26" s="99">
        <v>15488</v>
      </c>
      <c r="P26" s="37">
        <f t="shared" si="7"/>
        <v>0</v>
      </c>
    </row>
    <row r="27" spans="1:16" s="116" customFormat="1" ht="51" customHeight="1">
      <c r="A27" s="94" t="s">
        <v>21</v>
      </c>
      <c r="B27" s="113" t="s">
        <v>95</v>
      </c>
      <c r="C27" s="114">
        <v>50000</v>
      </c>
      <c r="D27" s="40">
        <f t="shared" si="6"/>
        <v>50000</v>
      </c>
      <c r="E27" s="108"/>
      <c r="F27" s="108"/>
      <c r="G27" s="108"/>
      <c r="H27" s="108"/>
      <c r="I27" s="108"/>
      <c r="J27" s="108"/>
      <c r="K27" s="108">
        <v>50000</v>
      </c>
      <c r="L27" s="108"/>
      <c r="M27" s="108"/>
      <c r="N27" s="108"/>
      <c r="O27" s="115"/>
      <c r="P27" s="37">
        <f t="shared" si="7"/>
        <v>0</v>
      </c>
    </row>
    <row r="28" spans="1:16" s="116" customFormat="1" ht="148.5" customHeight="1">
      <c r="A28" s="94" t="s">
        <v>21</v>
      </c>
      <c r="B28" s="135" t="s">
        <v>70</v>
      </c>
      <c r="C28" s="114">
        <f>-738494-609516</f>
        <v>-1348010</v>
      </c>
      <c r="D28" s="40">
        <f t="shared" si="6"/>
        <v>-1348010</v>
      </c>
      <c r="E28" s="108"/>
      <c r="F28" s="108"/>
      <c r="G28" s="108"/>
      <c r="H28" s="108"/>
      <c r="I28" s="108"/>
      <c r="J28" s="108"/>
      <c r="K28" s="108"/>
      <c r="L28" s="117">
        <f>-738494-609516</f>
        <v>-1348010</v>
      </c>
      <c r="M28" s="108"/>
      <c r="N28" s="108"/>
      <c r="O28" s="115"/>
      <c r="P28" s="37">
        <f t="shared" si="7"/>
        <v>0</v>
      </c>
    </row>
    <row r="29" spans="1:16" s="116" customFormat="1" ht="45" customHeight="1">
      <c r="A29" s="94" t="s">
        <v>21</v>
      </c>
      <c r="B29" s="135" t="s">
        <v>91</v>
      </c>
      <c r="C29" s="114">
        <v>199000</v>
      </c>
      <c r="D29" s="108">
        <f t="shared" si="6"/>
        <v>90000</v>
      </c>
      <c r="E29" s="108"/>
      <c r="F29" s="108"/>
      <c r="G29" s="108"/>
      <c r="H29" s="108">
        <v>90000</v>
      </c>
      <c r="I29" s="108"/>
      <c r="J29" s="108"/>
      <c r="K29" s="108"/>
      <c r="L29" s="117"/>
      <c r="M29" s="108"/>
      <c r="N29" s="108"/>
      <c r="O29" s="115"/>
      <c r="P29" s="37">
        <f t="shared" si="7"/>
        <v>109000</v>
      </c>
    </row>
    <row r="30" spans="1:16" s="5" customFormat="1" ht="43.5" customHeight="1">
      <c r="A30" s="94" t="s">
        <v>21</v>
      </c>
      <c r="B30" s="107" t="s">
        <v>51</v>
      </c>
      <c r="C30" s="118">
        <v>40100</v>
      </c>
      <c r="D30" s="119">
        <f t="shared" si="6"/>
        <v>0</v>
      </c>
      <c r="E30" s="119"/>
      <c r="F30" s="119"/>
      <c r="G30" s="119"/>
      <c r="H30" s="119"/>
      <c r="I30" s="119"/>
      <c r="J30" s="119"/>
      <c r="K30" s="119"/>
      <c r="L30" s="119"/>
      <c r="M30" s="119"/>
      <c r="N30" s="119"/>
      <c r="O30" s="120"/>
      <c r="P30" s="37">
        <f t="shared" si="7"/>
        <v>40100</v>
      </c>
    </row>
    <row r="31" spans="1:16" s="5" customFormat="1" ht="19.5" customHeight="1">
      <c r="A31" s="94" t="s">
        <v>21</v>
      </c>
      <c r="B31" s="71" t="s">
        <v>50</v>
      </c>
      <c r="C31" s="39">
        <v>638000</v>
      </c>
      <c r="D31" s="40">
        <f t="shared" si="6"/>
        <v>0</v>
      </c>
      <c r="E31" s="37"/>
      <c r="F31" s="37"/>
      <c r="G31" s="37"/>
      <c r="H31" s="37"/>
      <c r="I31" s="37"/>
      <c r="J31" s="37"/>
      <c r="K31" s="37"/>
      <c r="L31" s="37"/>
      <c r="M31" s="37"/>
      <c r="N31" s="37"/>
      <c r="O31" s="99"/>
      <c r="P31" s="37">
        <f t="shared" si="7"/>
        <v>638000</v>
      </c>
    </row>
    <row r="32" spans="1:16" s="5" customFormat="1" ht="19.5" customHeight="1">
      <c r="A32" s="94" t="s">
        <v>21</v>
      </c>
      <c r="B32" s="71" t="s">
        <v>73</v>
      </c>
      <c r="C32" s="39">
        <v>3745600</v>
      </c>
      <c r="D32" s="40">
        <f>E32+F32+G32+K32+L32+N32+H32+J32+I32</f>
        <v>985162.61</v>
      </c>
      <c r="E32" s="37"/>
      <c r="F32" s="37"/>
      <c r="G32" s="37"/>
      <c r="H32" s="37">
        <v>950800</v>
      </c>
      <c r="I32" s="37">
        <v>34362.61</v>
      </c>
      <c r="J32" s="37"/>
      <c r="K32" s="37"/>
      <c r="L32" s="37"/>
      <c r="M32" s="37"/>
      <c r="N32" s="37"/>
      <c r="O32" s="99"/>
      <c r="P32" s="37">
        <f>C32-E32-F32-G32-K32-L32-N32-H32-J32-M32-I32</f>
        <v>2760437.39</v>
      </c>
    </row>
    <row r="33" spans="1:16" s="61" customFormat="1" ht="19.5" customHeight="1">
      <c r="A33" s="26">
        <v>80800</v>
      </c>
      <c r="B33" s="6" t="s">
        <v>10</v>
      </c>
      <c r="C33" s="41">
        <f>SUM(C34:C41)</f>
        <v>2032671.5</v>
      </c>
      <c r="D33" s="41">
        <f aca="true" t="shared" si="8" ref="D33:P33">SUM(D34:D41)</f>
        <v>569011.5</v>
      </c>
      <c r="E33" s="41">
        <f t="shared" si="8"/>
        <v>0</v>
      </c>
      <c r="F33" s="41">
        <f t="shared" si="8"/>
        <v>0</v>
      </c>
      <c r="G33" s="41">
        <f t="shared" si="8"/>
        <v>0</v>
      </c>
      <c r="H33" s="41">
        <f t="shared" si="8"/>
        <v>497940</v>
      </c>
      <c r="I33" s="41">
        <f t="shared" si="8"/>
        <v>0</v>
      </c>
      <c r="J33" s="41">
        <f t="shared" si="8"/>
        <v>0</v>
      </c>
      <c r="K33" s="41">
        <f t="shared" si="8"/>
        <v>233000</v>
      </c>
      <c r="L33" s="41">
        <f t="shared" si="8"/>
        <v>-441928.5</v>
      </c>
      <c r="M33" s="41">
        <f t="shared" si="8"/>
        <v>280000</v>
      </c>
      <c r="N33" s="41">
        <f t="shared" si="8"/>
        <v>0</v>
      </c>
      <c r="O33" s="41">
        <f t="shared" si="8"/>
        <v>430000</v>
      </c>
      <c r="P33" s="41">
        <f t="shared" si="8"/>
        <v>1463660</v>
      </c>
    </row>
    <row r="34" spans="1:16" s="8" customFormat="1" ht="39" customHeight="1">
      <c r="A34" s="93" t="s">
        <v>22</v>
      </c>
      <c r="B34" s="71" t="s">
        <v>37</v>
      </c>
      <c r="C34" s="39">
        <v>150000</v>
      </c>
      <c r="D34" s="40">
        <f>E34+F34+G34+K34+L34+N34+H34+J34</f>
        <v>150000</v>
      </c>
      <c r="E34" s="43"/>
      <c r="F34" s="43"/>
      <c r="G34" s="43"/>
      <c r="H34" s="43"/>
      <c r="I34" s="43"/>
      <c r="J34" s="43"/>
      <c r="K34" s="43">
        <v>150000</v>
      </c>
      <c r="L34" s="43"/>
      <c r="M34" s="43"/>
      <c r="N34" s="43"/>
      <c r="O34" s="105">
        <v>150000</v>
      </c>
      <c r="P34" s="37">
        <f t="shared" si="7"/>
        <v>0</v>
      </c>
    </row>
    <row r="35" spans="1:16" s="8" customFormat="1" ht="54" customHeight="1">
      <c r="A35" s="93" t="s">
        <v>22</v>
      </c>
      <c r="B35" s="71" t="s">
        <v>47</v>
      </c>
      <c r="C35" s="39">
        <v>280000</v>
      </c>
      <c r="D35" s="40">
        <f>E35+F35+G35+K35+L35+N35+H35+J35+M35</f>
        <v>280000</v>
      </c>
      <c r="E35" s="43"/>
      <c r="F35" s="43"/>
      <c r="G35" s="43"/>
      <c r="H35" s="43"/>
      <c r="I35" s="43"/>
      <c r="J35" s="43"/>
      <c r="K35" s="43"/>
      <c r="L35" s="43"/>
      <c r="M35" s="43">
        <v>280000</v>
      </c>
      <c r="N35" s="43"/>
      <c r="O35" s="105">
        <v>280000</v>
      </c>
      <c r="P35" s="37">
        <f t="shared" si="7"/>
        <v>0</v>
      </c>
    </row>
    <row r="36" spans="1:16" s="8" customFormat="1" ht="123.75" customHeight="1">
      <c r="A36" s="93" t="s">
        <v>22</v>
      </c>
      <c r="B36" s="135" t="s">
        <v>63</v>
      </c>
      <c r="C36" s="43">
        <v>-451247</v>
      </c>
      <c r="D36" s="40">
        <f aca="true" t="shared" si="9" ref="D36:D43">E36+F36+G36+K36+L36+N36+J36+H36</f>
        <v>-451247</v>
      </c>
      <c r="E36" s="43"/>
      <c r="F36" s="43"/>
      <c r="G36" s="43"/>
      <c r="H36" s="43"/>
      <c r="I36" s="43"/>
      <c r="J36" s="43"/>
      <c r="K36" s="43"/>
      <c r="L36" s="43">
        <v>-451247</v>
      </c>
      <c r="M36" s="43"/>
      <c r="N36" s="43"/>
      <c r="O36" s="100"/>
      <c r="P36" s="37">
        <f t="shared" si="7"/>
        <v>0</v>
      </c>
    </row>
    <row r="37" spans="1:16" s="8" customFormat="1" ht="48.75" customHeight="1">
      <c r="A37" s="93" t="s">
        <v>22</v>
      </c>
      <c r="B37" s="135" t="s">
        <v>57</v>
      </c>
      <c r="C37" s="43">
        <v>9318.5</v>
      </c>
      <c r="D37" s="40">
        <f t="shared" si="9"/>
        <v>9318.5</v>
      </c>
      <c r="E37" s="43"/>
      <c r="F37" s="43"/>
      <c r="G37" s="43"/>
      <c r="H37" s="43"/>
      <c r="I37" s="43"/>
      <c r="J37" s="43"/>
      <c r="K37" s="43"/>
      <c r="L37" s="43">
        <v>9318.5</v>
      </c>
      <c r="M37" s="43"/>
      <c r="N37" s="43"/>
      <c r="O37" s="100"/>
      <c r="P37" s="37">
        <f t="shared" si="7"/>
        <v>0</v>
      </c>
    </row>
    <row r="38" spans="1:16" s="8" customFormat="1" ht="73.5" customHeight="1">
      <c r="A38" s="93" t="s">
        <v>22</v>
      </c>
      <c r="B38" s="135" t="s">
        <v>101</v>
      </c>
      <c r="C38" s="43">
        <v>35000</v>
      </c>
      <c r="D38" s="40">
        <f t="shared" si="9"/>
        <v>35000</v>
      </c>
      <c r="E38" s="43"/>
      <c r="F38" s="43"/>
      <c r="G38" s="43"/>
      <c r="H38" s="43"/>
      <c r="I38" s="43"/>
      <c r="J38" s="43"/>
      <c r="K38" s="43">
        <v>35000</v>
      </c>
      <c r="L38" s="43"/>
      <c r="M38" s="43"/>
      <c r="N38" s="43"/>
      <c r="O38" s="100"/>
      <c r="P38" s="37">
        <f t="shared" si="7"/>
        <v>0</v>
      </c>
    </row>
    <row r="39" spans="1:16" s="8" customFormat="1" ht="75.75" customHeight="1">
      <c r="A39" s="93" t="s">
        <v>22</v>
      </c>
      <c r="B39" s="135" t="s">
        <v>102</v>
      </c>
      <c r="C39" s="43">
        <v>18000</v>
      </c>
      <c r="D39" s="40">
        <f t="shared" si="9"/>
        <v>18000</v>
      </c>
      <c r="E39" s="43"/>
      <c r="F39" s="43"/>
      <c r="G39" s="43"/>
      <c r="H39" s="43"/>
      <c r="I39" s="43"/>
      <c r="J39" s="43"/>
      <c r="K39" s="43">
        <v>18000</v>
      </c>
      <c r="L39" s="43"/>
      <c r="M39" s="43"/>
      <c r="N39" s="43"/>
      <c r="O39" s="100"/>
      <c r="P39" s="37">
        <f t="shared" si="7"/>
        <v>0</v>
      </c>
    </row>
    <row r="40" spans="1:16" s="8" customFormat="1" ht="72.75" customHeight="1">
      <c r="A40" s="93" t="s">
        <v>22</v>
      </c>
      <c r="B40" s="135" t="s">
        <v>103</v>
      </c>
      <c r="C40" s="43">
        <v>30000</v>
      </c>
      <c r="D40" s="40">
        <f t="shared" si="9"/>
        <v>30000</v>
      </c>
      <c r="E40" s="43"/>
      <c r="F40" s="43"/>
      <c r="G40" s="43"/>
      <c r="H40" s="43"/>
      <c r="I40" s="43"/>
      <c r="J40" s="43"/>
      <c r="K40" s="43">
        <v>30000</v>
      </c>
      <c r="L40" s="43"/>
      <c r="M40" s="43"/>
      <c r="N40" s="43"/>
      <c r="O40" s="100"/>
      <c r="P40" s="37">
        <f t="shared" si="7"/>
        <v>0</v>
      </c>
    </row>
    <row r="41" spans="1:16" s="8" customFormat="1" ht="40.5" customHeight="1">
      <c r="A41" s="93" t="s">
        <v>22</v>
      </c>
      <c r="B41" s="71" t="s">
        <v>77</v>
      </c>
      <c r="C41" s="39">
        <v>1961600</v>
      </c>
      <c r="D41" s="40">
        <f t="shared" si="9"/>
        <v>497940</v>
      </c>
      <c r="E41" s="43"/>
      <c r="F41" s="43"/>
      <c r="G41" s="43"/>
      <c r="H41" s="43">
        <v>497940</v>
      </c>
      <c r="I41" s="43"/>
      <c r="J41" s="43"/>
      <c r="K41" s="43"/>
      <c r="L41" s="43"/>
      <c r="M41" s="43"/>
      <c r="N41" s="43"/>
      <c r="O41" s="100"/>
      <c r="P41" s="37">
        <f t="shared" si="7"/>
        <v>1463660</v>
      </c>
    </row>
    <row r="42" spans="1:16" s="146" customFormat="1" ht="42.75" customHeight="1">
      <c r="A42" s="141" t="s">
        <v>34</v>
      </c>
      <c r="B42" s="147" t="s">
        <v>33</v>
      </c>
      <c r="C42" s="143">
        <v>675000</v>
      </c>
      <c r="D42" s="36">
        <f t="shared" si="9"/>
        <v>675000</v>
      </c>
      <c r="E42" s="41">
        <v>675000</v>
      </c>
      <c r="F42" s="41"/>
      <c r="G42" s="41"/>
      <c r="H42" s="41"/>
      <c r="I42" s="41"/>
      <c r="J42" s="41"/>
      <c r="K42" s="41"/>
      <c r="L42" s="41"/>
      <c r="M42" s="41"/>
      <c r="N42" s="41"/>
      <c r="O42" s="144">
        <v>675000</v>
      </c>
      <c r="P42" s="145">
        <f t="shared" si="7"/>
        <v>0</v>
      </c>
    </row>
    <row r="43" spans="1:16" s="146" customFormat="1" ht="41.25" customHeight="1">
      <c r="A43" s="141" t="s">
        <v>71</v>
      </c>
      <c r="B43" s="142" t="s">
        <v>104</v>
      </c>
      <c r="C43" s="143">
        <v>327215.95</v>
      </c>
      <c r="D43" s="36">
        <f t="shared" si="9"/>
        <v>327215.95</v>
      </c>
      <c r="E43" s="41"/>
      <c r="F43" s="41"/>
      <c r="G43" s="41"/>
      <c r="H43" s="41"/>
      <c r="I43" s="41"/>
      <c r="J43" s="41"/>
      <c r="K43" s="41">
        <v>327215.95</v>
      </c>
      <c r="L43" s="41"/>
      <c r="M43" s="41"/>
      <c r="N43" s="41"/>
      <c r="O43" s="144"/>
      <c r="P43" s="145">
        <f t="shared" si="7"/>
        <v>0</v>
      </c>
    </row>
    <row r="44" spans="1:16" s="56" customFormat="1" ht="20.25" customHeight="1">
      <c r="A44" s="26">
        <v>90000</v>
      </c>
      <c r="B44" s="6" t="s">
        <v>16</v>
      </c>
      <c r="C44" s="41">
        <f>SUM(C45:C50)</f>
        <v>2220902</v>
      </c>
      <c r="D44" s="41">
        <f aca="true" t="shared" si="10" ref="D44:P44">SUM(D45:D50)</f>
        <v>1924002</v>
      </c>
      <c r="E44" s="41">
        <f t="shared" si="10"/>
        <v>0</v>
      </c>
      <c r="F44" s="41">
        <f t="shared" si="10"/>
        <v>0</v>
      </c>
      <c r="G44" s="41">
        <f t="shared" si="10"/>
        <v>0</v>
      </c>
      <c r="H44" s="41">
        <f t="shared" si="10"/>
        <v>101000</v>
      </c>
      <c r="I44" s="41">
        <f t="shared" si="10"/>
        <v>0</v>
      </c>
      <c r="J44" s="41">
        <f t="shared" si="10"/>
        <v>0</v>
      </c>
      <c r="K44" s="41">
        <f t="shared" si="10"/>
        <v>70326</v>
      </c>
      <c r="L44" s="41">
        <f t="shared" si="10"/>
        <v>-447324</v>
      </c>
      <c r="M44" s="41">
        <f t="shared" si="10"/>
        <v>0</v>
      </c>
      <c r="N44" s="41">
        <f t="shared" si="10"/>
        <v>2200000</v>
      </c>
      <c r="O44" s="41">
        <f>SUM(O45:O50)</f>
        <v>2270326</v>
      </c>
      <c r="P44" s="41">
        <f t="shared" si="10"/>
        <v>296900</v>
      </c>
    </row>
    <row r="45" spans="1:16" s="80" customFormat="1" ht="40.5" customHeight="1">
      <c r="A45" s="93" t="s">
        <v>31</v>
      </c>
      <c r="B45" s="82" t="s">
        <v>32</v>
      </c>
      <c r="C45" s="81">
        <v>30916</v>
      </c>
      <c r="D45" s="40">
        <f aca="true" t="shared" si="11" ref="D45:D50">E45+F45+G45+K45+L45+N45+J45+H45</f>
        <v>30916</v>
      </c>
      <c r="E45" s="79"/>
      <c r="F45" s="79"/>
      <c r="G45" s="79"/>
      <c r="H45" s="79"/>
      <c r="I45" s="79"/>
      <c r="J45" s="79"/>
      <c r="K45" s="79">
        <v>30916</v>
      </c>
      <c r="L45" s="81"/>
      <c r="M45" s="81"/>
      <c r="N45" s="79"/>
      <c r="O45" s="102">
        <v>30916</v>
      </c>
      <c r="P45" s="37">
        <f t="shared" si="7"/>
        <v>0</v>
      </c>
    </row>
    <row r="46" spans="1:16" ht="35.25" customHeight="1">
      <c r="A46" s="93" t="s">
        <v>31</v>
      </c>
      <c r="B46" s="82" t="s">
        <v>38</v>
      </c>
      <c r="C46" s="81">
        <v>39410</v>
      </c>
      <c r="D46" s="40">
        <f t="shared" si="11"/>
        <v>39410</v>
      </c>
      <c r="E46" s="3"/>
      <c r="F46" s="3"/>
      <c r="G46" s="3"/>
      <c r="H46" s="3"/>
      <c r="I46" s="3"/>
      <c r="J46" s="3"/>
      <c r="K46" s="81">
        <v>39410</v>
      </c>
      <c r="L46" s="3"/>
      <c r="M46" s="3"/>
      <c r="N46" s="3"/>
      <c r="O46" s="96">
        <v>39410</v>
      </c>
      <c r="P46" s="37">
        <f t="shared" si="7"/>
        <v>0</v>
      </c>
    </row>
    <row r="47" spans="1:16" ht="35.25" customHeight="1">
      <c r="A47" s="93" t="s">
        <v>31</v>
      </c>
      <c r="B47" s="71" t="s">
        <v>74</v>
      </c>
      <c r="C47" s="81">
        <v>397900</v>
      </c>
      <c r="D47" s="40">
        <f t="shared" si="11"/>
        <v>101000</v>
      </c>
      <c r="E47" s="3"/>
      <c r="F47" s="3"/>
      <c r="G47" s="3"/>
      <c r="H47" s="79">
        <v>101000</v>
      </c>
      <c r="I47" s="79"/>
      <c r="J47" s="3"/>
      <c r="K47" s="81"/>
      <c r="L47" s="3"/>
      <c r="M47" s="3"/>
      <c r="N47" s="3"/>
      <c r="O47" s="96"/>
      <c r="P47" s="37">
        <f t="shared" si="7"/>
        <v>296900</v>
      </c>
    </row>
    <row r="48" spans="1:16" ht="46.5" customHeight="1">
      <c r="A48" s="93" t="s">
        <v>31</v>
      </c>
      <c r="B48" s="107" t="s">
        <v>58</v>
      </c>
      <c r="C48" s="81">
        <v>42211</v>
      </c>
      <c r="D48" s="40">
        <f t="shared" si="11"/>
        <v>42211</v>
      </c>
      <c r="E48" s="81"/>
      <c r="F48" s="81"/>
      <c r="G48" s="81"/>
      <c r="H48" s="81"/>
      <c r="I48" s="81"/>
      <c r="J48" s="81"/>
      <c r="K48" s="81"/>
      <c r="L48" s="81">
        <v>42211</v>
      </c>
      <c r="M48" s="81"/>
      <c r="N48" s="81"/>
      <c r="O48" s="136"/>
      <c r="P48" s="37">
        <f t="shared" si="7"/>
        <v>0</v>
      </c>
    </row>
    <row r="49" spans="1:16" ht="102.75" customHeight="1">
      <c r="A49" s="93" t="s">
        <v>31</v>
      </c>
      <c r="B49" s="135" t="s">
        <v>64</v>
      </c>
      <c r="C49" s="81">
        <v>-489535</v>
      </c>
      <c r="D49" s="40">
        <f t="shared" si="11"/>
        <v>-489535</v>
      </c>
      <c r="E49" s="81"/>
      <c r="F49" s="81"/>
      <c r="G49" s="81"/>
      <c r="H49" s="81"/>
      <c r="I49" s="81"/>
      <c r="J49" s="81"/>
      <c r="K49" s="81"/>
      <c r="L49" s="81">
        <v>-489535</v>
      </c>
      <c r="M49" s="3"/>
      <c r="N49" s="3"/>
      <c r="O49" s="96"/>
      <c r="P49" s="37">
        <f t="shared" si="7"/>
        <v>0</v>
      </c>
    </row>
    <row r="50" spans="1:16" ht="45.75" customHeight="1">
      <c r="A50" s="93" t="s">
        <v>45</v>
      </c>
      <c r="B50" s="82" t="s">
        <v>46</v>
      </c>
      <c r="C50" s="81">
        <v>2200000</v>
      </c>
      <c r="D50" s="40">
        <f t="shared" si="11"/>
        <v>2200000</v>
      </c>
      <c r="E50" s="3"/>
      <c r="F50" s="3"/>
      <c r="G50" s="3"/>
      <c r="H50" s="3"/>
      <c r="I50" s="3"/>
      <c r="J50" s="3"/>
      <c r="K50" s="81"/>
      <c r="L50" s="3"/>
      <c r="M50" s="3"/>
      <c r="N50" s="3">
        <v>2200000</v>
      </c>
      <c r="O50" s="96">
        <v>2200000</v>
      </c>
      <c r="P50" s="37">
        <f t="shared" si="7"/>
        <v>0</v>
      </c>
    </row>
    <row r="51" spans="1:16" s="62" customFormat="1" ht="36" customHeight="1">
      <c r="A51" s="26">
        <v>110000</v>
      </c>
      <c r="B51" s="6" t="s">
        <v>14</v>
      </c>
      <c r="C51" s="36">
        <f>SUM(C52:C54)</f>
        <v>14257</v>
      </c>
      <c r="D51" s="36">
        <f>SUM(D52:D54)</f>
        <v>-133483</v>
      </c>
      <c r="E51" s="36">
        <f>SUM(E52:E54)</f>
        <v>0</v>
      </c>
      <c r="F51" s="36">
        <f aca="true" t="shared" si="12" ref="F51:O51">SUM(F52:F54)</f>
        <v>0</v>
      </c>
      <c r="G51" s="36">
        <f t="shared" si="12"/>
        <v>0</v>
      </c>
      <c r="H51" s="36">
        <f t="shared" si="12"/>
        <v>50260</v>
      </c>
      <c r="I51" s="36">
        <f t="shared" si="12"/>
        <v>0</v>
      </c>
      <c r="J51" s="36">
        <f t="shared" si="12"/>
        <v>0</v>
      </c>
      <c r="K51" s="36">
        <f t="shared" si="12"/>
        <v>0</v>
      </c>
      <c r="L51" s="36">
        <f t="shared" si="12"/>
        <v>-183743</v>
      </c>
      <c r="M51" s="36">
        <f t="shared" si="12"/>
        <v>0</v>
      </c>
      <c r="N51" s="36">
        <f t="shared" si="12"/>
        <v>0</v>
      </c>
      <c r="O51" s="36">
        <f t="shared" si="12"/>
        <v>0</v>
      </c>
      <c r="P51" s="36">
        <f>SUM(P52:P54)</f>
        <v>147740</v>
      </c>
    </row>
    <row r="52" spans="1:16" s="56" customFormat="1" ht="80.25" customHeight="1">
      <c r="A52" s="29">
        <v>110000</v>
      </c>
      <c r="B52" s="135" t="s">
        <v>65</v>
      </c>
      <c r="C52" s="108">
        <v>-207021</v>
      </c>
      <c r="D52" s="40">
        <f>E52+F52+G52+K52+L52+N52+J52+H52</f>
        <v>-207021</v>
      </c>
      <c r="E52" s="108"/>
      <c r="F52" s="108"/>
      <c r="G52" s="108"/>
      <c r="H52" s="108"/>
      <c r="I52" s="108"/>
      <c r="J52" s="108"/>
      <c r="K52" s="108"/>
      <c r="L52" s="117">
        <v>-207021</v>
      </c>
      <c r="M52" s="40"/>
      <c r="N52" s="40"/>
      <c r="O52" s="101"/>
      <c r="P52" s="37">
        <f t="shared" si="7"/>
        <v>0</v>
      </c>
    </row>
    <row r="53" spans="1:16" s="56" customFormat="1" ht="83.25" customHeight="1">
      <c r="A53" s="29" t="s">
        <v>56</v>
      </c>
      <c r="B53" s="135" t="s">
        <v>66</v>
      </c>
      <c r="C53" s="108">
        <f>18385+4893</f>
        <v>23278</v>
      </c>
      <c r="D53" s="40">
        <f>E53+F53+G53+K53+L53+N53+J53+H53</f>
        <v>23278</v>
      </c>
      <c r="E53" s="108"/>
      <c r="F53" s="108"/>
      <c r="G53" s="108"/>
      <c r="H53" s="108"/>
      <c r="I53" s="108"/>
      <c r="J53" s="108"/>
      <c r="K53" s="108"/>
      <c r="L53" s="117">
        <f>18385+4893</f>
        <v>23278</v>
      </c>
      <c r="M53" s="40"/>
      <c r="N53" s="40"/>
      <c r="O53" s="101"/>
      <c r="P53" s="37">
        <f t="shared" si="7"/>
        <v>0</v>
      </c>
    </row>
    <row r="54" spans="1:16" s="8" customFormat="1" ht="42.75" customHeight="1">
      <c r="A54" s="137" t="s">
        <v>49</v>
      </c>
      <c r="B54" s="71" t="s">
        <v>75</v>
      </c>
      <c r="C54" s="39">
        <v>198000</v>
      </c>
      <c r="D54" s="40">
        <f>E54+F54+G54+K54+L54+N54+J54+H54</f>
        <v>50260</v>
      </c>
      <c r="E54" s="37"/>
      <c r="F54" s="37"/>
      <c r="G54" s="37"/>
      <c r="H54" s="37">
        <v>50260</v>
      </c>
      <c r="I54" s="37"/>
      <c r="J54" s="37"/>
      <c r="K54" s="37"/>
      <c r="L54" s="37"/>
      <c r="M54" s="37"/>
      <c r="N54" s="37"/>
      <c r="O54" s="100"/>
      <c r="P54" s="37">
        <f t="shared" si="7"/>
        <v>147740</v>
      </c>
    </row>
    <row r="55" spans="1:16" s="8" customFormat="1" ht="12.75" customHeight="1" hidden="1">
      <c r="A55" s="74" t="s">
        <v>23</v>
      </c>
      <c r="B55" s="75" t="s">
        <v>44</v>
      </c>
      <c r="C55" s="76"/>
      <c r="D55" s="77">
        <f>E55+F55+G55+K55+L55+N55+H55+J55</f>
        <v>0</v>
      </c>
      <c r="E55" s="77"/>
      <c r="F55" s="77"/>
      <c r="G55" s="77"/>
      <c r="H55" s="77"/>
      <c r="I55" s="77"/>
      <c r="J55" s="77"/>
      <c r="K55" s="77"/>
      <c r="L55" s="77"/>
      <c r="M55" s="77"/>
      <c r="N55" s="77"/>
      <c r="O55" s="100"/>
      <c r="P55" s="37">
        <f t="shared" si="7"/>
        <v>0</v>
      </c>
    </row>
    <row r="56" spans="1:16" s="8" customFormat="1" ht="40.5" customHeight="1">
      <c r="A56" s="74" t="s">
        <v>42</v>
      </c>
      <c r="B56" s="75" t="s">
        <v>17</v>
      </c>
      <c r="C56" s="76">
        <v>115000</v>
      </c>
      <c r="D56" s="77">
        <f>E56+F56+G56+K56+L56+N56+H56+J56</f>
        <v>115000</v>
      </c>
      <c r="E56" s="77"/>
      <c r="F56" s="77"/>
      <c r="G56" s="77"/>
      <c r="H56" s="77">
        <v>115000</v>
      </c>
      <c r="I56" s="77"/>
      <c r="J56" s="77"/>
      <c r="K56" s="77"/>
      <c r="L56" s="77"/>
      <c r="M56" s="77"/>
      <c r="N56" s="77"/>
      <c r="O56" s="4">
        <v>55000</v>
      </c>
      <c r="P56" s="37">
        <f t="shared" si="7"/>
        <v>0</v>
      </c>
    </row>
    <row r="57" spans="1:16" s="8" customFormat="1" ht="50.25" customHeight="1">
      <c r="A57" s="74" t="s">
        <v>42</v>
      </c>
      <c r="B57" s="122" t="s">
        <v>17</v>
      </c>
      <c r="C57" s="123">
        <v>20000</v>
      </c>
      <c r="D57" s="124">
        <f>E57+F57+G57+K57+L57+N57+H57+J57</f>
        <v>20000</v>
      </c>
      <c r="E57" s="124">
        <v>20000</v>
      </c>
      <c r="F57" s="124"/>
      <c r="G57" s="124"/>
      <c r="H57" s="124"/>
      <c r="I57" s="124"/>
      <c r="J57" s="124"/>
      <c r="K57" s="124"/>
      <c r="L57" s="124"/>
      <c r="M57" s="124"/>
      <c r="N57" s="124"/>
      <c r="O57" s="125"/>
      <c r="P57" s="37">
        <f t="shared" si="7"/>
        <v>0</v>
      </c>
    </row>
    <row r="58" spans="1:16" s="154" customFormat="1" ht="50.25" customHeight="1">
      <c r="A58" s="150" t="s">
        <v>84</v>
      </c>
      <c r="B58" s="151" t="s">
        <v>83</v>
      </c>
      <c r="C58" s="152">
        <v>50000</v>
      </c>
      <c r="D58" s="152">
        <f>E58+F58+G58+K58+L58+N58+H58</f>
        <v>0</v>
      </c>
      <c r="E58" s="153"/>
      <c r="F58" s="152"/>
      <c r="G58" s="152"/>
      <c r="H58" s="152"/>
      <c r="I58" s="152"/>
      <c r="J58" s="152"/>
      <c r="K58" s="152"/>
      <c r="L58" s="152"/>
      <c r="M58" s="152"/>
      <c r="N58" s="152"/>
      <c r="O58" s="152"/>
      <c r="P58" s="152">
        <f>C58-E58-F58-G58-K58-L58-N58-H58-J58-M58</f>
        <v>50000</v>
      </c>
    </row>
    <row r="59" spans="1:16" s="9" customFormat="1" ht="39.75" customHeight="1">
      <c r="A59" s="93" t="s">
        <v>24</v>
      </c>
      <c r="B59" s="72" t="s">
        <v>41</v>
      </c>
      <c r="C59" s="52">
        <v>60000</v>
      </c>
      <c r="D59" s="77">
        <f>E59+F59+G59+K59+L59+N59+H59+J59</f>
        <v>0</v>
      </c>
      <c r="E59" s="53"/>
      <c r="F59" s="54"/>
      <c r="G59" s="54"/>
      <c r="H59" s="54"/>
      <c r="I59" s="54"/>
      <c r="J59" s="53"/>
      <c r="K59" s="53"/>
      <c r="L59" s="53"/>
      <c r="M59" s="53"/>
      <c r="N59" s="53"/>
      <c r="O59" s="103"/>
      <c r="P59" s="77">
        <f>C59-E59-F59-G59-K59-L59-N59-H59-J59</f>
        <v>60000</v>
      </c>
    </row>
    <row r="60" spans="1:16" s="9" customFormat="1" ht="61.5" customHeight="1">
      <c r="A60" s="93">
        <v>8610</v>
      </c>
      <c r="B60" s="72" t="s">
        <v>92</v>
      </c>
      <c r="C60" s="52">
        <v>866868</v>
      </c>
      <c r="D60" s="77">
        <f>E60+F60+G60+K60+L60+N60+H60+J60</f>
        <v>866868</v>
      </c>
      <c r="E60" s="53"/>
      <c r="F60" s="54"/>
      <c r="G60" s="54"/>
      <c r="H60" s="54"/>
      <c r="I60" s="54"/>
      <c r="J60" s="54">
        <v>866868</v>
      </c>
      <c r="K60" s="53"/>
      <c r="L60" s="53"/>
      <c r="M60" s="53"/>
      <c r="N60" s="53"/>
      <c r="O60" s="103"/>
      <c r="P60" s="77">
        <f>C60-E60-F60-G60-K60-L60-N60-H60-J60</f>
        <v>0</v>
      </c>
    </row>
    <row r="61" spans="1:16" s="66" customFormat="1" ht="28.5" customHeight="1">
      <c r="A61" s="67"/>
      <c r="B61" s="70" t="s">
        <v>5</v>
      </c>
      <c r="C61" s="65">
        <f aca="true" t="shared" si="13" ref="C61:P61">C12+C15+C23+C44+C51+C55+C56+C59+C57+C60+C58</f>
        <v>13808559.45</v>
      </c>
      <c r="D61" s="65">
        <f t="shared" si="13"/>
        <v>4464922.0600000005</v>
      </c>
      <c r="E61" s="126">
        <f t="shared" si="13"/>
        <v>20000</v>
      </c>
      <c r="F61" s="65">
        <f t="shared" si="13"/>
        <v>0</v>
      </c>
      <c r="G61" s="65">
        <f t="shared" si="13"/>
        <v>0</v>
      </c>
      <c r="H61" s="65">
        <f t="shared" si="13"/>
        <v>1805000</v>
      </c>
      <c r="I61" s="126">
        <f t="shared" si="13"/>
        <v>34362.61</v>
      </c>
      <c r="J61" s="126">
        <f t="shared" si="13"/>
        <v>866868</v>
      </c>
      <c r="K61" s="65">
        <f t="shared" si="13"/>
        <v>875904.95</v>
      </c>
      <c r="L61" s="126">
        <f t="shared" si="13"/>
        <v>-1617213.5</v>
      </c>
      <c r="M61" s="65">
        <f t="shared" si="13"/>
        <v>280000</v>
      </c>
      <c r="N61" s="65">
        <f t="shared" si="13"/>
        <v>2200000</v>
      </c>
      <c r="O61" s="65">
        <f t="shared" si="13"/>
        <v>4336339</v>
      </c>
      <c r="P61" s="65">
        <f t="shared" si="13"/>
        <v>9343637.39</v>
      </c>
    </row>
    <row r="62" spans="1:16" s="10" customFormat="1" ht="27.75" customHeight="1">
      <c r="A62" s="166" t="s">
        <v>7</v>
      </c>
      <c r="B62" s="167"/>
      <c r="C62" s="167"/>
      <c r="D62" s="167"/>
      <c r="E62" s="167"/>
      <c r="F62" s="167"/>
      <c r="G62" s="167"/>
      <c r="H62" s="167"/>
      <c r="I62" s="167"/>
      <c r="J62" s="167"/>
      <c r="K62" s="167"/>
      <c r="L62" s="167"/>
      <c r="M62" s="167"/>
      <c r="N62" s="167"/>
      <c r="O62" s="167"/>
      <c r="P62" s="168"/>
    </row>
    <row r="63" spans="1:16" s="57" customFormat="1" ht="24.75" customHeight="1" hidden="1">
      <c r="A63" s="26">
        <v>10000</v>
      </c>
      <c r="B63" s="27" t="s">
        <v>0</v>
      </c>
      <c r="C63" s="36">
        <f>SUM(C64:C64)</f>
        <v>0</v>
      </c>
      <c r="D63" s="36">
        <f>SUM(D64:D64)</f>
        <v>0</v>
      </c>
      <c r="E63" s="36">
        <f>SUM(E64:E64)</f>
        <v>0</v>
      </c>
      <c r="F63" s="36">
        <f>SUM(F64:F64)</f>
        <v>0</v>
      </c>
      <c r="G63" s="36">
        <f>SUM(G64:G64)</f>
        <v>0</v>
      </c>
      <c r="H63" s="36"/>
      <c r="I63" s="36"/>
      <c r="J63" s="36">
        <f>SUM(J64:J64)</f>
        <v>0</v>
      </c>
      <c r="K63" s="36">
        <f>SUM(K64:K64)</f>
        <v>0</v>
      </c>
      <c r="L63" s="36">
        <f>SUM(L64:L64)</f>
        <v>0</v>
      </c>
      <c r="M63" s="36"/>
      <c r="N63" s="36">
        <f>SUM(N64:N64)</f>
        <v>0</v>
      </c>
      <c r="O63" s="36"/>
      <c r="P63" s="36">
        <f>SUM(P64:P64)</f>
        <v>0</v>
      </c>
    </row>
    <row r="64" spans="1:16" s="1" customFormat="1" ht="23.25" customHeight="1" hidden="1">
      <c r="A64" s="4">
        <v>10116</v>
      </c>
      <c r="B64" s="78"/>
      <c r="C64" s="40"/>
      <c r="D64" s="40">
        <f>E64+F64+G64+K64+L64+N64</f>
        <v>0</v>
      </c>
      <c r="E64" s="40"/>
      <c r="F64" s="40"/>
      <c r="G64" s="40"/>
      <c r="H64" s="40"/>
      <c r="I64" s="40"/>
      <c r="J64" s="40"/>
      <c r="K64" s="40"/>
      <c r="L64" s="40"/>
      <c r="M64" s="40"/>
      <c r="N64" s="40"/>
      <c r="O64" s="40"/>
      <c r="P64" s="37">
        <f>C64-E64-F64-G64-K64-L64-N64</f>
        <v>0</v>
      </c>
    </row>
    <row r="65" spans="1:16" s="1" customFormat="1" ht="26.25" customHeight="1">
      <c r="A65" s="26">
        <v>70000</v>
      </c>
      <c r="B65" s="28" t="s">
        <v>1</v>
      </c>
      <c r="C65" s="36">
        <f>SUM(C66:C71)</f>
        <v>330000</v>
      </c>
      <c r="D65" s="36">
        <f aca="true" t="shared" si="14" ref="D65:P65">SUM(D66:D71)</f>
        <v>330000</v>
      </c>
      <c r="E65" s="36">
        <f t="shared" si="14"/>
        <v>0</v>
      </c>
      <c r="F65" s="36">
        <f t="shared" si="14"/>
        <v>0</v>
      </c>
      <c r="G65" s="36">
        <f t="shared" si="14"/>
        <v>0</v>
      </c>
      <c r="H65" s="36">
        <f t="shared" si="14"/>
        <v>0</v>
      </c>
      <c r="I65" s="36">
        <f t="shared" si="14"/>
        <v>0</v>
      </c>
      <c r="J65" s="36">
        <f t="shared" si="14"/>
        <v>300000</v>
      </c>
      <c r="K65" s="36">
        <f t="shared" si="14"/>
        <v>30000</v>
      </c>
      <c r="L65" s="36">
        <f t="shared" si="14"/>
        <v>0</v>
      </c>
      <c r="M65" s="36">
        <f t="shared" si="14"/>
        <v>0</v>
      </c>
      <c r="N65" s="36">
        <f t="shared" si="14"/>
        <v>0</v>
      </c>
      <c r="O65" s="36">
        <f t="shared" si="14"/>
        <v>0</v>
      </c>
      <c r="P65" s="36">
        <f t="shared" si="14"/>
        <v>0</v>
      </c>
    </row>
    <row r="66" spans="1:16" s="1" customFormat="1" ht="75.75" customHeight="1">
      <c r="A66" s="93" t="s">
        <v>20</v>
      </c>
      <c r="B66" s="132" t="s">
        <v>40</v>
      </c>
      <c r="C66" s="108">
        <v>30000</v>
      </c>
      <c r="D66" s="40">
        <f aca="true" t="shared" si="15" ref="D66:D71">E66+F66+G66+K66+L66+N66+J66+H66</f>
        <v>30000</v>
      </c>
      <c r="E66" s="108"/>
      <c r="F66" s="108"/>
      <c r="G66" s="108"/>
      <c r="H66" s="108"/>
      <c r="I66" s="108"/>
      <c r="J66" s="108"/>
      <c r="K66" s="108">
        <v>30000</v>
      </c>
      <c r="L66" s="108"/>
      <c r="M66" s="108"/>
      <c r="N66" s="108"/>
      <c r="O66" s="133"/>
      <c r="P66" s="37">
        <f>C66-E66-F66-G66-K66-L66-N66-H66-J66-M66</f>
        <v>0</v>
      </c>
    </row>
    <row r="67" spans="1:16" s="1" customFormat="1" ht="264.75" customHeight="1">
      <c r="A67" s="93" t="s">
        <v>20</v>
      </c>
      <c r="B67" s="132" t="s">
        <v>85</v>
      </c>
      <c r="C67" s="108">
        <v>300000</v>
      </c>
      <c r="D67" s="40">
        <f t="shared" si="15"/>
        <v>300000</v>
      </c>
      <c r="E67" s="108"/>
      <c r="F67" s="108"/>
      <c r="G67" s="108"/>
      <c r="H67" s="108"/>
      <c r="I67" s="108"/>
      <c r="J67" s="117">
        <v>300000</v>
      </c>
      <c r="K67" s="108"/>
      <c r="L67" s="108"/>
      <c r="M67" s="108"/>
      <c r="N67" s="108"/>
      <c r="O67" s="133"/>
      <c r="P67" s="37">
        <f>C67-E67-F67-G67-K67-L67-N67-H67-J67-M67</f>
        <v>0</v>
      </c>
    </row>
    <row r="68" spans="1:16" s="1" customFormat="1" ht="53.25" customHeight="1">
      <c r="A68" s="93" t="s">
        <v>54</v>
      </c>
      <c r="B68" s="132" t="s">
        <v>79</v>
      </c>
      <c r="C68" s="108">
        <v>60000</v>
      </c>
      <c r="D68" s="40">
        <f t="shared" si="15"/>
        <v>60000</v>
      </c>
      <c r="E68" s="108">
        <v>60000</v>
      </c>
      <c r="F68" s="108"/>
      <c r="G68" s="108"/>
      <c r="H68" s="108"/>
      <c r="I68" s="108"/>
      <c r="J68" s="108"/>
      <c r="K68" s="108"/>
      <c r="L68" s="108"/>
      <c r="M68" s="108"/>
      <c r="N68" s="108"/>
      <c r="O68" s="133"/>
      <c r="P68" s="37">
        <f>C68-E68-F68-G68-K68-L68-N68-H68-J68-M68</f>
        <v>0</v>
      </c>
    </row>
    <row r="69" spans="1:16" s="1" customFormat="1" ht="51" customHeight="1">
      <c r="A69" s="93" t="s">
        <v>55</v>
      </c>
      <c r="B69" s="132" t="s">
        <v>53</v>
      </c>
      <c r="C69" s="108">
        <v>-60000</v>
      </c>
      <c r="D69" s="40">
        <f t="shared" si="15"/>
        <v>-60000</v>
      </c>
      <c r="E69" s="134">
        <v>-60000</v>
      </c>
      <c r="F69" s="108"/>
      <c r="G69" s="108"/>
      <c r="H69" s="108"/>
      <c r="I69" s="108"/>
      <c r="J69" s="108"/>
      <c r="K69" s="108"/>
      <c r="L69" s="108"/>
      <c r="M69" s="108"/>
      <c r="N69" s="108"/>
      <c r="O69" s="133"/>
      <c r="P69" s="37">
        <f>C69-E69-F69-G69-K69-L69-N69-H69-J69-M69</f>
        <v>0</v>
      </c>
    </row>
    <row r="70" spans="1:16" s="1" customFormat="1" ht="51" customHeight="1">
      <c r="A70" s="93" t="s">
        <v>54</v>
      </c>
      <c r="B70" s="132" t="s">
        <v>96</v>
      </c>
      <c r="C70" s="108">
        <v>-30000</v>
      </c>
      <c r="D70" s="40">
        <f t="shared" si="15"/>
        <v>-30000</v>
      </c>
      <c r="E70" s="134">
        <v>-30000</v>
      </c>
      <c r="F70" s="108"/>
      <c r="G70" s="108"/>
      <c r="H70" s="108"/>
      <c r="I70" s="108"/>
      <c r="J70" s="108"/>
      <c r="K70" s="108"/>
      <c r="L70" s="108"/>
      <c r="M70" s="108"/>
      <c r="N70" s="108"/>
      <c r="O70" s="133"/>
      <c r="P70" s="37"/>
    </row>
    <row r="71" spans="1:16" s="1" customFormat="1" ht="51" customHeight="1">
      <c r="A71" s="93" t="s">
        <v>55</v>
      </c>
      <c r="B71" s="132" t="s">
        <v>97</v>
      </c>
      <c r="C71" s="108">
        <v>30000</v>
      </c>
      <c r="D71" s="40">
        <f t="shared" si="15"/>
        <v>30000</v>
      </c>
      <c r="E71" s="134">
        <v>30000</v>
      </c>
      <c r="F71" s="108"/>
      <c r="G71" s="108"/>
      <c r="H71" s="108"/>
      <c r="I71" s="108"/>
      <c r="J71" s="108"/>
      <c r="K71" s="108"/>
      <c r="L71" s="108"/>
      <c r="M71" s="108"/>
      <c r="N71" s="108"/>
      <c r="O71" s="133"/>
      <c r="P71" s="37"/>
    </row>
    <row r="72" spans="1:16" s="63" customFormat="1" ht="24" customHeight="1">
      <c r="A72" s="27">
        <v>80000</v>
      </c>
      <c r="B72" s="28" t="s">
        <v>2</v>
      </c>
      <c r="C72" s="41">
        <f aca="true" t="shared" si="16" ref="C72:P72">C73+C78</f>
        <v>414694</v>
      </c>
      <c r="D72" s="41">
        <f t="shared" si="16"/>
        <v>274512</v>
      </c>
      <c r="E72" s="41">
        <f t="shared" si="16"/>
        <v>0</v>
      </c>
      <c r="F72" s="41">
        <f t="shared" si="16"/>
        <v>0</v>
      </c>
      <c r="G72" s="41">
        <f t="shared" si="16"/>
        <v>0</v>
      </c>
      <c r="H72" s="41">
        <f t="shared" si="16"/>
        <v>0</v>
      </c>
      <c r="I72" s="41">
        <f t="shared" si="16"/>
        <v>0</v>
      </c>
      <c r="J72" s="41">
        <f t="shared" si="16"/>
        <v>0</v>
      </c>
      <c r="K72" s="41">
        <f t="shared" si="16"/>
        <v>274512</v>
      </c>
      <c r="L72" s="41">
        <f t="shared" si="16"/>
        <v>0</v>
      </c>
      <c r="M72" s="41">
        <f t="shared" si="16"/>
        <v>0</v>
      </c>
      <c r="N72" s="41">
        <f t="shared" si="16"/>
        <v>0</v>
      </c>
      <c r="O72" s="41">
        <f t="shared" si="16"/>
        <v>134512</v>
      </c>
      <c r="P72" s="41">
        <f t="shared" si="16"/>
        <v>140182</v>
      </c>
    </row>
    <row r="73" spans="1:16" s="63" customFormat="1" ht="20.25" customHeight="1">
      <c r="A73" s="26">
        <v>80101</v>
      </c>
      <c r="B73" s="28" t="s">
        <v>9</v>
      </c>
      <c r="C73" s="41">
        <f aca="true" t="shared" si="17" ref="C73:P73">SUM(C74:C77)</f>
        <v>404694</v>
      </c>
      <c r="D73" s="41">
        <f t="shared" si="17"/>
        <v>264512</v>
      </c>
      <c r="E73" s="41">
        <f t="shared" si="17"/>
        <v>0</v>
      </c>
      <c r="F73" s="41">
        <f t="shared" si="17"/>
        <v>0</v>
      </c>
      <c r="G73" s="41">
        <f t="shared" si="17"/>
        <v>0</v>
      </c>
      <c r="H73" s="41">
        <f t="shared" si="17"/>
        <v>0</v>
      </c>
      <c r="I73" s="41"/>
      <c r="J73" s="41">
        <f t="shared" si="17"/>
        <v>0</v>
      </c>
      <c r="K73" s="41">
        <f t="shared" si="17"/>
        <v>264512</v>
      </c>
      <c r="L73" s="41">
        <f t="shared" si="17"/>
        <v>0</v>
      </c>
      <c r="M73" s="41">
        <f t="shared" si="17"/>
        <v>0</v>
      </c>
      <c r="N73" s="41">
        <f t="shared" si="17"/>
        <v>0</v>
      </c>
      <c r="O73" s="41">
        <f t="shared" si="17"/>
        <v>134512</v>
      </c>
      <c r="P73" s="41">
        <f t="shared" si="17"/>
        <v>140182</v>
      </c>
    </row>
    <row r="74" spans="1:16" s="7" customFormat="1" ht="75">
      <c r="A74" s="94" t="s">
        <v>21</v>
      </c>
      <c r="B74" s="71" t="s">
        <v>98</v>
      </c>
      <c r="C74" s="42">
        <v>150000</v>
      </c>
      <c r="D74" s="40">
        <f aca="true" t="shared" si="18" ref="D74:D80">E74+F74+G74+K74+L74+N74+J74+H74</f>
        <v>150000</v>
      </c>
      <c r="E74" s="38"/>
      <c r="F74" s="38"/>
      <c r="G74" s="38"/>
      <c r="H74" s="38"/>
      <c r="I74" s="38"/>
      <c r="J74" s="37"/>
      <c r="K74" s="37">
        <v>150000</v>
      </c>
      <c r="L74" s="37"/>
      <c r="M74" s="37"/>
      <c r="N74" s="37"/>
      <c r="O74" s="98">
        <v>50000</v>
      </c>
      <c r="P74" s="37">
        <f aca="true" t="shared" si="19" ref="P74:P80">C74-E74-F74-G74-K74-L74-N74-H74-J74-M74</f>
        <v>0</v>
      </c>
    </row>
    <row r="75" spans="1:16" s="7" customFormat="1" ht="20.25">
      <c r="A75" s="94" t="s">
        <v>21</v>
      </c>
      <c r="B75" s="71" t="s">
        <v>39</v>
      </c>
      <c r="C75" s="42">
        <v>55000</v>
      </c>
      <c r="D75" s="40">
        <f t="shared" si="18"/>
        <v>0</v>
      </c>
      <c r="E75" s="38"/>
      <c r="F75" s="38"/>
      <c r="G75" s="38"/>
      <c r="H75" s="38"/>
      <c r="I75" s="38"/>
      <c r="J75" s="37"/>
      <c r="K75" s="37"/>
      <c r="L75" s="37"/>
      <c r="M75" s="37"/>
      <c r="N75" s="37"/>
      <c r="O75" s="98"/>
      <c r="P75" s="37">
        <f t="shared" si="19"/>
        <v>55000</v>
      </c>
    </row>
    <row r="76" spans="1:16" s="7" customFormat="1" ht="37.5">
      <c r="A76" s="94" t="s">
        <v>21</v>
      </c>
      <c r="B76" s="71" t="s">
        <v>105</v>
      </c>
      <c r="C76" s="42">
        <v>115182</v>
      </c>
      <c r="D76" s="40">
        <f t="shared" si="18"/>
        <v>30000</v>
      </c>
      <c r="E76" s="38"/>
      <c r="F76" s="38"/>
      <c r="G76" s="38"/>
      <c r="H76" s="38"/>
      <c r="I76" s="38"/>
      <c r="J76" s="37"/>
      <c r="K76" s="37">
        <v>30000</v>
      </c>
      <c r="L76" s="37"/>
      <c r="M76" s="37"/>
      <c r="N76" s="37"/>
      <c r="O76" s="98"/>
      <c r="P76" s="37">
        <f t="shared" si="19"/>
        <v>85182</v>
      </c>
    </row>
    <row r="77" spans="1:16" s="7" customFormat="1" ht="43.5" customHeight="1">
      <c r="A77" s="94" t="s">
        <v>21</v>
      </c>
      <c r="B77" s="71" t="s">
        <v>36</v>
      </c>
      <c r="C77" s="42">
        <v>84512</v>
      </c>
      <c r="D77" s="40">
        <f t="shared" si="18"/>
        <v>84512</v>
      </c>
      <c r="E77" s="38"/>
      <c r="F77" s="38"/>
      <c r="G77" s="38"/>
      <c r="H77" s="38"/>
      <c r="I77" s="38"/>
      <c r="J77" s="37"/>
      <c r="K77" s="37">
        <v>84512</v>
      </c>
      <c r="L77" s="37"/>
      <c r="M77" s="37"/>
      <c r="N77" s="37"/>
      <c r="O77" s="98">
        <v>84512</v>
      </c>
      <c r="P77" s="37">
        <f t="shared" si="19"/>
        <v>0</v>
      </c>
    </row>
    <row r="78" spans="1:16" s="162" customFormat="1" ht="40.5" customHeight="1">
      <c r="A78" s="159" t="s">
        <v>99</v>
      </c>
      <c r="B78" s="160" t="s">
        <v>100</v>
      </c>
      <c r="C78" s="161">
        <v>10000</v>
      </c>
      <c r="D78" s="36">
        <f t="shared" si="18"/>
        <v>10000</v>
      </c>
      <c r="E78" s="157"/>
      <c r="F78" s="157"/>
      <c r="G78" s="157"/>
      <c r="H78" s="157"/>
      <c r="I78" s="157"/>
      <c r="J78" s="145"/>
      <c r="K78" s="145">
        <v>10000</v>
      </c>
      <c r="L78" s="145"/>
      <c r="M78" s="145"/>
      <c r="N78" s="145"/>
      <c r="O78" s="158"/>
      <c r="P78" s="145">
        <f t="shared" si="19"/>
        <v>0</v>
      </c>
    </row>
    <row r="79" spans="1:16" s="7" customFormat="1" ht="37.5" customHeight="1">
      <c r="A79" s="74" t="s">
        <v>42</v>
      </c>
      <c r="B79" s="75" t="s">
        <v>17</v>
      </c>
      <c r="C79" s="42">
        <v>45000</v>
      </c>
      <c r="D79" s="40">
        <f t="shared" si="18"/>
        <v>45000</v>
      </c>
      <c r="E79" s="38"/>
      <c r="F79" s="38"/>
      <c r="G79" s="38"/>
      <c r="H79" s="38">
        <v>45000</v>
      </c>
      <c r="I79" s="38"/>
      <c r="J79" s="37"/>
      <c r="K79" s="37"/>
      <c r="L79" s="37"/>
      <c r="M79" s="37"/>
      <c r="N79" s="37"/>
      <c r="O79" s="98">
        <v>45000</v>
      </c>
      <c r="P79" s="37">
        <f t="shared" si="19"/>
        <v>0</v>
      </c>
    </row>
    <row r="80" spans="1:16" s="7" customFormat="1" ht="37.5" customHeight="1">
      <c r="A80" s="74" t="s">
        <v>42</v>
      </c>
      <c r="B80" s="75" t="s">
        <v>17</v>
      </c>
      <c r="C80" s="128">
        <v>-20000</v>
      </c>
      <c r="D80" s="108">
        <f t="shared" si="18"/>
        <v>-20000</v>
      </c>
      <c r="E80" s="131">
        <v>-20000</v>
      </c>
      <c r="F80" s="129"/>
      <c r="G80" s="129"/>
      <c r="H80" s="129"/>
      <c r="I80" s="129"/>
      <c r="J80" s="108"/>
      <c r="K80" s="108"/>
      <c r="L80" s="108"/>
      <c r="M80" s="108"/>
      <c r="N80" s="108"/>
      <c r="O80" s="130"/>
      <c r="P80" s="37">
        <f t="shared" si="19"/>
        <v>0</v>
      </c>
    </row>
    <row r="81" spans="1:16" s="66" customFormat="1" ht="27.75" customHeight="1">
      <c r="A81" s="58"/>
      <c r="B81" s="64" t="s">
        <v>6</v>
      </c>
      <c r="C81" s="65">
        <f aca="true" t="shared" si="20" ref="C81:P81">C65+C72+C79+C80+C63</f>
        <v>769694</v>
      </c>
      <c r="D81" s="65">
        <f t="shared" si="20"/>
        <v>629512</v>
      </c>
      <c r="E81" s="126">
        <f t="shared" si="20"/>
        <v>-20000</v>
      </c>
      <c r="F81" s="65">
        <f t="shared" si="20"/>
        <v>0</v>
      </c>
      <c r="G81" s="65">
        <f t="shared" si="20"/>
        <v>0</v>
      </c>
      <c r="H81" s="65">
        <f t="shared" si="20"/>
        <v>45000</v>
      </c>
      <c r="I81" s="65">
        <f t="shared" si="20"/>
        <v>0</v>
      </c>
      <c r="J81" s="127">
        <f t="shared" si="20"/>
        <v>300000</v>
      </c>
      <c r="K81" s="65">
        <f t="shared" si="20"/>
        <v>304512</v>
      </c>
      <c r="L81" s="65">
        <f t="shared" si="20"/>
        <v>0</v>
      </c>
      <c r="M81" s="65">
        <f t="shared" si="20"/>
        <v>0</v>
      </c>
      <c r="N81" s="65">
        <f t="shared" si="20"/>
        <v>0</v>
      </c>
      <c r="O81" s="65">
        <f t="shared" si="20"/>
        <v>179512</v>
      </c>
      <c r="P81" s="65">
        <f t="shared" si="20"/>
        <v>140182</v>
      </c>
    </row>
    <row r="82" spans="1:16" s="69" customFormat="1" ht="27.75" customHeight="1">
      <c r="A82" s="67"/>
      <c r="B82" s="68" t="s">
        <v>8</v>
      </c>
      <c r="C82" s="65">
        <f aca="true" t="shared" si="21" ref="C82:P82">C81+C61</f>
        <v>14578253.45</v>
      </c>
      <c r="D82" s="65">
        <f t="shared" si="21"/>
        <v>5094434.0600000005</v>
      </c>
      <c r="E82" s="126">
        <f t="shared" si="21"/>
        <v>0</v>
      </c>
      <c r="F82" s="65">
        <f t="shared" si="21"/>
        <v>0</v>
      </c>
      <c r="G82" s="65">
        <f t="shared" si="21"/>
        <v>0</v>
      </c>
      <c r="H82" s="65">
        <f t="shared" si="21"/>
        <v>1850000</v>
      </c>
      <c r="I82" s="36">
        <f t="shared" si="21"/>
        <v>34362.61</v>
      </c>
      <c r="J82" s="127">
        <f t="shared" si="21"/>
        <v>1166868</v>
      </c>
      <c r="K82" s="126">
        <f t="shared" si="21"/>
        <v>1180416.95</v>
      </c>
      <c r="L82" s="126">
        <f t="shared" si="21"/>
        <v>-1617213.5</v>
      </c>
      <c r="M82" s="65">
        <f t="shared" si="21"/>
        <v>280000</v>
      </c>
      <c r="N82" s="65">
        <f t="shared" si="21"/>
        <v>2200000</v>
      </c>
      <c r="O82" s="65">
        <f t="shared" si="21"/>
        <v>4515851</v>
      </c>
      <c r="P82" s="65">
        <f t="shared" si="21"/>
        <v>9483819.39</v>
      </c>
    </row>
    <row r="83" spans="1:16" s="44" customFormat="1" ht="18" customHeight="1">
      <c r="A83" s="47"/>
      <c r="B83" s="48"/>
      <c r="C83" s="45"/>
      <c r="D83" s="46"/>
      <c r="E83" s="46"/>
      <c r="F83" s="46"/>
      <c r="G83" s="46"/>
      <c r="H83" s="46"/>
      <c r="I83" s="46"/>
      <c r="J83" s="45"/>
      <c r="K83" s="49"/>
      <c r="L83" s="45"/>
      <c r="M83" s="45"/>
      <c r="N83" s="45"/>
      <c r="O83" s="45"/>
      <c r="P83" s="45"/>
    </row>
    <row r="84" spans="1:16" s="11" customFormat="1" ht="12" customHeight="1">
      <c r="A84" s="12"/>
      <c r="B84" s="12"/>
      <c r="C84" s="30"/>
      <c r="D84" s="35"/>
      <c r="E84" s="20"/>
      <c r="F84" s="20"/>
      <c r="G84" s="20"/>
      <c r="H84" s="20"/>
      <c r="I84" s="20"/>
      <c r="J84" s="21"/>
      <c r="K84" s="21"/>
      <c r="L84" s="21"/>
      <c r="M84" s="21"/>
      <c r="N84" s="21"/>
      <c r="O84" s="21"/>
      <c r="P84" s="155">
        <f>C82-D82</f>
        <v>9483819.389999999</v>
      </c>
    </row>
    <row r="85" spans="1:16" s="11" customFormat="1" ht="5.25" customHeight="1">
      <c r="A85" s="13"/>
      <c r="B85" s="13"/>
      <c r="C85" s="31"/>
      <c r="D85" s="31"/>
      <c r="E85" s="14"/>
      <c r="F85" s="14"/>
      <c r="G85" s="14"/>
      <c r="H85" s="14"/>
      <c r="I85" s="14"/>
      <c r="J85" s="21"/>
      <c r="K85" s="21"/>
      <c r="L85" s="21"/>
      <c r="M85" s="21"/>
      <c r="N85" s="21"/>
      <c r="O85" s="21"/>
      <c r="P85" s="156">
        <f>P82-P84</f>
        <v>0</v>
      </c>
    </row>
    <row r="86" spans="1:16" s="11" customFormat="1" ht="22.5">
      <c r="A86" s="13"/>
      <c r="B86" s="15"/>
      <c r="C86" s="32"/>
      <c r="D86" s="31"/>
      <c r="E86" s="14"/>
      <c r="F86" s="14"/>
      <c r="G86" s="14"/>
      <c r="H86" s="14"/>
      <c r="I86" s="14"/>
      <c r="J86" s="165"/>
      <c r="K86" s="165"/>
      <c r="L86" s="165"/>
      <c r="M86" s="165"/>
      <c r="N86" s="165"/>
      <c r="O86" s="165"/>
      <c r="P86" s="22"/>
    </row>
    <row r="87" spans="1:16" s="18" customFormat="1" ht="20.25">
      <c r="A87" s="16"/>
      <c r="B87" s="16"/>
      <c r="C87" s="33"/>
      <c r="D87" s="33"/>
      <c r="E87" s="17"/>
      <c r="F87" s="17"/>
      <c r="G87" s="17"/>
      <c r="H87" s="17"/>
      <c r="I87" s="17"/>
      <c r="J87" s="17"/>
      <c r="K87" s="17"/>
      <c r="L87" s="17"/>
      <c r="M87" s="17"/>
      <c r="N87" s="17"/>
      <c r="O87" s="17"/>
      <c r="P87" s="23"/>
    </row>
    <row r="88" spans="7:9" ht="20.25">
      <c r="G88" s="24"/>
      <c r="H88" s="24"/>
      <c r="I88" s="24"/>
    </row>
  </sheetData>
  <mergeCells count="19">
    <mergeCell ref="A1:H2"/>
    <mergeCell ref="M8:M9"/>
    <mergeCell ref="A5:D5"/>
    <mergeCell ref="B8:B9"/>
    <mergeCell ref="C8:C9"/>
    <mergeCell ref="F8:F9"/>
    <mergeCell ref="H8:J8"/>
    <mergeCell ref="E8:E9"/>
    <mergeCell ref="A7:P7"/>
    <mergeCell ref="A4:D4"/>
    <mergeCell ref="J86:O86"/>
    <mergeCell ref="A11:P11"/>
    <mergeCell ref="A62:P62"/>
    <mergeCell ref="N8:N9"/>
    <mergeCell ref="A8:A9"/>
    <mergeCell ref="L8:L9"/>
    <mergeCell ref="P8:P9"/>
    <mergeCell ref="D8:D9"/>
    <mergeCell ref="O8:O9"/>
  </mergeCells>
  <printOptions/>
  <pageMargins left="0.25" right="0.15" top="0.35433070866141736" bottom="0.2755905511811024" header="0.31496062992125984" footer="0.2755905511811024"/>
  <pageSetup horizontalDpi="600" verticalDpi="600" orientation="landscape" paperSize="9" scale="40" r:id="rId1"/>
  <headerFooter alignWithMargins="0">
    <oddFooter>&amp;R&amp;P</oddFooter>
  </headerFooter>
  <rowBreaks count="2" manualBreakCount="2">
    <brk id="29" max="15" man="1"/>
    <brk id="5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u252109</dc:creator>
  <cp:keywords/>
  <dc:description/>
  <cp:lastModifiedBy>u252108</cp:lastModifiedBy>
  <cp:lastPrinted>2017-05-26T13:13:32Z</cp:lastPrinted>
  <dcterms:created xsi:type="dcterms:W3CDTF">2012-08-02T06:19:34Z</dcterms:created>
  <dcterms:modified xsi:type="dcterms:W3CDTF">2017-05-29T05:08:39Z</dcterms:modified>
  <cp:category/>
  <cp:version/>
  <cp:contentType/>
  <cp:contentStatus/>
</cp:coreProperties>
</file>