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70" windowHeight="6120" activeTab="0"/>
  </bookViews>
  <sheets>
    <sheet name="1 Доходи" sheetId="1" r:id="rId1"/>
    <sheet name="2 Видатки" sheetId="2" r:id="rId2"/>
  </sheets>
  <definedNames>
    <definedName name="_xlnm.Print_Titles" localSheetId="0">'1 Доходи'!$12:$12</definedName>
    <definedName name="_xlnm.Print_Titles" localSheetId="1">'2 Видатки'!$1:$1</definedName>
    <definedName name="_xlnm.Print_Area" localSheetId="0">'1 Доходи'!$A$1:$G$73</definedName>
    <definedName name="_xlnm.Print_Area" localSheetId="1">'2 Видатки'!$A$1:$H$119</definedName>
  </definedNames>
  <calcPr fullCalcOnLoad="1"/>
</workbook>
</file>

<file path=xl/comments2.xml><?xml version="1.0" encoding="utf-8"?>
<comments xmlns="http://schemas.openxmlformats.org/spreadsheetml/2006/main">
  <authors>
    <author>U252111</author>
    <author>А</author>
  </authors>
  <commentList>
    <comment ref="A10" authorId="0">
      <text>
        <r>
          <rPr>
            <b/>
            <sz val="8"/>
            <rFont val="Tahoma"/>
            <family val="0"/>
          </rPr>
          <t>U252111:</t>
        </r>
        <r>
          <rPr>
            <sz val="8"/>
            <rFont val="Tahoma"/>
            <family val="0"/>
          </rPr>
          <t xml:space="preserve">
</t>
        </r>
      </text>
    </comment>
    <comment ref="A25" authorId="1">
      <text>
        <r>
          <rPr>
            <b/>
            <sz val="8"/>
            <rFont val="Tahoma"/>
            <family val="0"/>
          </rPr>
          <t>А:</t>
        </r>
        <r>
          <rPr>
            <sz val="8"/>
            <rFont val="Tahoma"/>
            <family val="0"/>
          </rPr>
          <t xml:space="preserve">
</t>
        </r>
      </text>
    </comment>
  </commentList>
</comments>
</file>

<file path=xl/sharedStrings.xml><?xml version="1.0" encoding="utf-8"?>
<sst xmlns="http://schemas.openxmlformats.org/spreadsheetml/2006/main" count="304" uniqueCount="250">
  <si>
    <t>Загальний фонд</t>
  </si>
  <si>
    <t>Спеціальний фонд</t>
  </si>
  <si>
    <t xml:space="preserve"> ВИДАТКИ</t>
  </si>
  <si>
    <t>010000</t>
  </si>
  <si>
    <t>Державне управління</t>
  </si>
  <si>
    <t>070000</t>
  </si>
  <si>
    <t>Освіта</t>
  </si>
  <si>
    <t>070201</t>
  </si>
  <si>
    <t>070303</t>
  </si>
  <si>
    <t>070401</t>
  </si>
  <si>
    <t>Позашкільні заклади освіти, заходи із позашкільної роботи з дітьми</t>
  </si>
  <si>
    <t>070802</t>
  </si>
  <si>
    <t>070804</t>
  </si>
  <si>
    <t>070805</t>
  </si>
  <si>
    <t>Групи централізованого господарського обслуговування</t>
  </si>
  <si>
    <t>070808</t>
  </si>
  <si>
    <t>080000</t>
  </si>
  <si>
    <t>Охорона здоров"я</t>
  </si>
  <si>
    <t>080101</t>
  </si>
  <si>
    <t>Лікарні</t>
  </si>
  <si>
    <t>081002</t>
  </si>
  <si>
    <t>Інші заходи по охороні здоров"я</t>
  </si>
  <si>
    <t>081009</t>
  </si>
  <si>
    <t>Забезпечення інсуліном хворих на цукровий діабет</t>
  </si>
  <si>
    <t>090000</t>
  </si>
  <si>
    <t>Соціальний захист та соц.забезпечення</t>
  </si>
  <si>
    <t>090201</t>
  </si>
  <si>
    <t>Пiльги ветеранам вiйни та працi,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</si>
  <si>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</si>
  <si>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та праці, реабілітованим громадянам, які стали інвалідами внаслідок репресій, або є пенсіонерами на придбання твердого палива та скрапленого газу</t>
  </si>
  <si>
    <t>090204</t>
  </si>
  <si>
    <t>Пільги ветеранам    військової служби та ветеранам органів внутрішніх справ, ветеранам державної пожежної охорони, вдовам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працівникам міліції, особам начальницького складу кримінально-виконавчої системи, державної пожежної охорони, дітям (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стали інвалідами при проходженні військової служби,  на житлово-комунальні послуги.</t>
  </si>
  <si>
    <t>090205</t>
  </si>
  <si>
    <t>Пільги ветеранам військової служби та органів внутрішніх справ, ветеранам державної пожежної охорони, ветеранам Державної служби спеціального зв'язку та захисту інформації України   на придбання твердого палива та скрапленого газу.</t>
  </si>
  <si>
    <t>090207</t>
  </si>
  <si>
    <t>Пільги громадянам, які постраждали внаслідок Чорнобильської катастрофи на житлово-комунальні послуги</t>
  </si>
  <si>
    <t>090208</t>
  </si>
  <si>
    <t>Пільги громадянам, які постраждали внаслідок Чорнобильської катастрофи на придбання твердого палива та скрапленого газу</t>
  </si>
  <si>
    <t>090210</t>
  </si>
  <si>
    <t xml:space="preserve">Пільги громадянам, передбачені пунктом "ї" частини першої статті 77 Основ законодавства про охорону здоров"я, частини другої статті 29 Основ законодавства про культуру, абзацом першим частини четвертої статті 57 Закону України "Про освіту" та житлових субсидій населенню на оплату електроенергії,природного газу, послуг тепло-водопостачання і водовідведення, квартирної плати, вивезення побутового сміття та рідких нечистот    </t>
  </si>
  <si>
    <t>090211</t>
  </si>
  <si>
    <t xml:space="preserve">Пільги, передбачені пунктом "ї" частини першої статті 77 Основ законодавства про охорону здоров"я, частини другої статті 29 Основ законодавства про культуру, абзацом першим частини четвертої статті 57 Закону України "Про освіту" та житлових субсидій населенню на придбання рідкого пічного побутового палива і скрапленого газу    </t>
  </si>
  <si>
    <t>090212</t>
  </si>
  <si>
    <t>Пільги на медичне обслуговування громадянам, які постраждали внаслідок Чорнобильської катастрофи</t>
  </si>
  <si>
    <t>090215</t>
  </si>
  <si>
    <t>Пільги багатодітним сім'ям на житлово-комунальні послуги</t>
  </si>
  <si>
    <t>090216</t>
  </si>
  <si>
    <t>Пільги багатодітним сім'ям на придбання твердого палива та скрапленого газу</t>
  </si>
  <si>
    <t>090302</t>
  </si>
  <si>
    <t>Допомога у зв"язку з вагітністю і пологами</t>
  </si>
  <si>
    <t>090303</t>
  </si>
  <si>
    <t xml:space="preserve">Допомога по догляду за дитиною віком до 3 років </t>
  </si>
  <si>
    <t>090304</t>
  </si>
  <si>
    <t>Одноразова допомога при народженні дитини</t>
  </si>
  <si>
    <t>090305</t>
  </si>
  <si>
    <t>Допомога на дітей,які перебувають під опікою чи піклуванням</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</si>
  <si>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</si>
  <si>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</si>
  <si>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</si>
  <si>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</si>
  <si>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</si>
  <si>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</si>
  <si>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</si>
  <si>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 xml:space="preserve">Державна соціальна  допомога малозабезпеченим сім"ям </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</si>
  <si>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</si>
  <si>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</si>
  <si>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</si>
  <si>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палива та рідкого пічного побутового палива і скрапленого газу</t>
  </si>
  <si>
    <t>090412</t>
  </si>
  <si>
    <t>Інші видатки по соціальному захисту населення</t>
  </si>
  <si>
    <t>090417</t>
  </si>
  <si>
    <t>Витрати на поховання учасників бойових дій</t>
  </si>
  <si>
    <t>090802</t>
  </si>
  <si>
    <t>Інші програми соціального захисту неповнолітніх</t>
  </si>
  <si>
    <t>091101</t>
  </si>
  <si>
    <t>Утримання центрів соціальних служб для молоді</t>
  </si>
  <si>
    <t>091102</t>
  </si>
  <si>
    <t>Програми і заходи центрів соціальних служб для молоді</t>
  </si>
  <si>
    <t>091103</t>
  </si>
  <si>
    <t>Соціальні програми і заходи державних органів у справах молоді</t>
  </si>
  <si>
    <t>091104</t>
  </si>
  <si>
    <t>Соціальні програми і заходи державних органів у справах жінок</t>
  </si>
  <si>
    <t>091107</t>
  </si>
  <si>
    <t>Соціальні програми і заходи державних органів у справах сім"ї</t>
  </si>
  <si>
    <t>091204</t>
  </si>
  <si>
    <t>Територіальні центри і відділення соціальної допомоги на дому</t>
  </si>
  <si>
    <t>091209</t>
  </si>
  <si>
    <t>Фінансова підтримка громадських організацій, інвалідів, ветеранів</t>
  </si>
  <si>
    <t>091300</t>
  </si>
  <si>
    <t>Державна соціальна допомога інвалідам з  дитинства та дітям інвалідам</t>
  </si>
  <si>
    <t>100000</t>
  </si>
  <si>
    <t>Житлово-комунальне  господарство</t>
  </si>
  <si>
    <t>100203</t>
  </si>
  <si>
    <t>Благоустрій міст, сіл, селищ</t>
  </si>
  <si>
    <t>Культура і мистецтво</t>
  </si>
  <si>
    <t>Інші мистецькі заходи</t>
  </si>
  <si>
    <t>Бібліотеки</t>
  </si>
  <si>
    <t>Музеї і виставки</t>
  </si>
  <si>
    <t>Палаци і будинки культури</t>
  </si>
  <si>
    <t>Школи естетичного виховання дітей</t>
  </si>
  <si>
    <t>Інші культурно-освітні заходи</t>
  </si>
  <si>
    <t>Засоби масової інформації</t>
  </si>
  <si>
    <t>Періодичні видання</t>
  </si>
  <si>
    <t>Книговидання</t>
  </si>
  <si>
    <t>Фізична культура і спорт</t>
  </si>
  <si>
    <t>Проведення навчально-тренувальних зборів і змагань</t>
  </si>
  <si>
    <t>Утримання дитячо-юнацьких спортивних шкіл</t>
  </si>
  <si>
    <t>Утримання апарату управління ФСТ"Колос"</t>
  </si>
  <si>
    <t>Попередження та ліквідація надзвичайних ситуацій та наслідків стихійного лиха</t>
  </si>
  <si>
    <t>Видатки на запобігання та ліквідацію надзвичайних ситуацій</t>
  </si>
  <si>
    <t>Видатки, не віднесені до основних груп</t>
  </si>
  <si>
    <t>Резервний фонд</t>
  </si>
  <si>
    <t>Інші видатки</t>
  </si>
  <si>
    <t>Разом по загальному фонду</t>
  </si>
  <si>
    <t>Всього видатків загального фонду (з урахуванням трансфертів)</t>
  </si>
  <si>
    <t>Кредитування загального фонду</t>
  </si>
  <si>
    <t>Надання державного пільгового кредиту індивідуальним сільським забудовникам</t>
  </si>
  <si>
    <t>010116</t>
  </si>
  <si>
    <t>Органи  місцевого самоврядування</t>
  </si>
  <si>
    <t>Загальноосвітні  школи</t>
  </si>
  <si>
    <t>Охорона  здоров"я</t>
  </si>
  <si>
    <t xml:space="preserve">Соціальний  захист та соціальне забезпечення </t>
  </si>
  <si>
    <t>Територіальні  центри і відділення  соціальної допомоги  на  дому</t>
  </si>
  <si>
    <t>110000</t>
  </si>
  <si>
    <t>Культура  і  мистецтво</t>
  </si>
  <si>
    <t>110204</t>
  </si>
  <si>
    <t>110205</t>
  </si>
  <si>
    <t>150000</t>
  </si>
  <si>
    <t>Будівництво</t>
  </si>
  <si>
    <t>150101</t>
  </si>
  <si>
    <t>Капітальні видатки</t>
  </si>
  <si>
    <t>Всього видатків по спеціальному фонду</t>
  </si>
  <si>
    <t>Кредитування спеціального фонду:</t>
  </si>
  <si>
    <t>Повернення коштів, наданих для кредитування індивідуальних сільських забудовників</t>
  </si>
  <si>
    <t>Всього видатків:</t>
  </si>
  <si>
    <t xml:space="preserve">райдержадміністрації                                                      </t>
  </si>
  <si>
    <t>Звіт</t>
  </si>
  <si>
    <t xml:space="preserve">про виконання районного бюджету по загальному </t>
  </si>
  <si>
    <t>грн.</t>
  </si>
  <si>
    <t>КФК</t>
  </si>
  <si>
    <t>Показники за бюджетною класифікацією</t>
  </si>
  <si>
    <t xml:space="preserve">ДОХОДИ </t>
  </si>
  <si>
    <t>Неподаткові надходження</t>
  </si>
  <si>
    <t>Інші надходження</t>
  </si>
  <si>
    <t>Доходи від операцій з капіталом</t>
  </si>
  <si>
    <t>РАЗОМ ДОХОДІВ</t>
  </si>
  <si>
    <t>Офіційні трансферти</t>
  </si>
  <si>
    <t>Інші субвенції</t>
  </si>
  <si>
    <t>ВСЬОГО ДОХОДІВ ПО ЗАГАЛЬНОМУ ФОНДУ</t>
  </si>
  <si>
    <t>Власні надходження бюджетних установ</t>
  </si>
  <si>
    <t>ВСЬОГО ДОХОДІВ ПО СПЕЦІАЛЬНОМУ ФОНДУ</t>
  </si>
  <si>
    <t xml:space="preserve">ВСЬОГО ДОХОДІВ </t>
  </si>
  <si>
    <t>900201</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</si>
  <si>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</si>
  <si>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</si>
  <si>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"Про звіт про виконання районного бюджету</t>
  </si>
  <si>
    <t>Податок на прибуток підприємств та фінансових установ комунальної власності</t>
  </si>
  <si>
    <t>Частина чистого прибутку (доходу) державних унітарних підприємств та їх об’єднань, що вилучається до бюджету, та дивіденди (доход), нараховані на акції (частки, паї) господарських товариств, у статутних капіталах яких є державна власність</t>
  </si>
  <si>
    <t xml:space="preserve">Частина чистого прибутку (доходу) комунальних унітарних підприємств та їх об'єднань, що вилучається до бюджету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</si>
  <si>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</si>
  <si>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</si>
  <si>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від плати за послуги, що надаються бюджетними установами згідно із законодавством</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</si>
  <si>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</si>
  <si>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</si>
  <si>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</si>
  <si>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</si>
  <si>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</si>
  <si>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</si>
  <si>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Інші неподаткові надходження</t>
  </si>
  <si>
    <t>субвенції</t>
  </si>
  <si>
    <t>Підтримка малого і середнього підприємництва </t>
  </si>
  <si>
    <t>Інші послуги, пов`язані з економічною діяльністю </t>
  </si>
  <si>
    <t xml:space="preserve">Виконано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</si>
  <si>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</si>
  <si>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</si>
  <si>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</si>
  <si>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</si>
  <si>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080800</t>
  </si>
  <si>
    <t>Загальноосвітні школи (в т. ч. школа-дитячий садок, інтернат при школі), спеціалізовані школи, ліцеї, гімназії, колегіуми</t>
  </si>
  <si>
    <t>Дитячі будинки (в т. ч. сімейного типу, прийомні сім`ї)</t>
  </si>
  <si>
    <t>Методична робота, інші заходи у сфері народної освіти</t>
  </si>
  <si>
    <t>Централізовані бухгалтерії обласних, міських, районних відділів освіти</t>
  </si>
  <si>
    <t>Допомога дітям-сиротам та дітям, позбавленим батьківського піклування, яким виповнюється 18 років</t>
  </si>
  <si>
    <t>Центри первинної медичної (медико-санітарної) допомоги</t>
  </si>
  <si>
    <t>Інші додаткові дотації </t>
  </si>
  <si>
    <r>
      <t>Податок на прибуток підприємств</t>
    </r>
    <r>
      <rPr>
        <sz val="12"/>
        <rFont val="Times New Roman"/>
        <family val="1"/>
      </rPr>
      <t> </t>
    </r>
  </si>
  <si>
    <r>
      <t>Доходи від власності та підприємницької діяльності</t>
    </r>
    <r>
      <rPr>
        <sz val="12"/>
        <rFont val="Times New Roman"/>
        <family val="1"/>
      </rPr>
      <t> </t>
    </r>
  </si>
  <si>
    <t xml:space="preserve">Інші надходження </t>
  </si>
  <si>
    <r>
      <t>Надходження від продажу основного капіталу</t>
    </r>
    <r>
      <rPr>
        <sz val="12"/>
        <rFont val="Times New Roman"/>
        <family val="1"/>
      </rPr>
      <t> </t>
    </r>
  </si>
  <si>
    <r>
      <t>Від органів державного управління</t>
    </r>
    <r>
      <rPr>
        <sz val="12"/>
        <rFont val="Times New Roman"/>
        <family val="1"/>
      </rPr>
      <t> </t>
    </r>
  </si>
  <si>
    <r>
      <t>Дотації</t>
    </r>
    <r>
      <rPr>
        <sz val="12"/>
        <rFont val="Times New Roman"/>
        <family val="1"/>
      </rPr>
      <t> </t>
    </r>
  </si>
  <si>
    <r>
      <t>Субвенції</t>
    </r>
    <r>
      <rPr>
        <sz val="12"/>
        <rFont val="Times New Roman"/>
        <family val="1"/>
      </rPr>
      <t> </t>
    </r>
  </si>
  <si>
    <r>
      <t>Інші джерела власних надходжень бюджетних установ</t>
    </r>
    <r>
      <rPr>
        <sz val="12"/>
        <rFont val="Times New Roman"/>
        <family val="1"/>
      </rPr>
      <t> </t>
    </r>
  </si>
  <si>
    <t>Захищені без 2610, субв.</t>
  </si>
  <si>
    <t>%</t>
  </si>
  <si>
    <t>Видатки без субвенцій</t>
  </si>
  <si>
    <t>Зарплата</t>
  </si>
  <si>
    <t>090413</t>
  </si>
  <si>
    <t>Допомога на догляд за інвалідом I чи II групи внаслідок психічного розладу</t>
  </si>
  <si>
    <t xml:space="preserve">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 </t>
  </si>
  <si>
    <t>Базова дотація</t>
  </si>
  <si>
    <t xml:space="preserve">Інші додаткові дотації </t>
  </si>
  <si>
    <t>Освітня субвенція з державного бюджету місцевим бюджетам</t>
  </si>
  <si>
    <t xml:space="preserve">Медична субвенція з державного бюджету місцевим бюджетам </t>
  </si>
  <si>
    <t>більше 200</t>
  </si>
  <si>
    <t>Начальник фінансового управління</t>
  </si>
  <si>
    <t>Л.І. Потапенко</t>
  </si>
  <si>
    <t>до рішення районної ради</t>
  </si>
  <si>
    <t>Надходження коштів від відшкодування втрат сільськогосподарського і лісогосподарського виробництва  </t>
  </si>
  <si>
    <t>Доходи від власності та підприємницької діяльності  </t>
  </si>
  <si>
    <t>Податок та збір на доходи фізичних осіб</t>
  </si>
  <si>
    <t>070806</t>
  </si>
  <si>
    <t>Інші заклади освіти</t>
  </si>
  <si>
    <t>Заходи та роботи з мобілізаційної підготовки місцевого значення</t>
  </si>
  <si>
    <t>Субвенція з місцевого бюджету державному бюджету на виконання програм соціально-економічного та культурного розвитку регіонів</t>
  </si>
  <si>
    <t>170000</t>
  </si>
  <si>
    <t>Транспорт, дорожнє господарство, зв`язок, телекомунікації та інформатика</t>
  </si>
  <si>
    <t>170703</t>
  </si>
  <si>
    <t>Видатки на проведення робіт, пов`язаних із будівництвом, реконструкцією, ремонтом та утриманням автомобільних доріг</t>
  </si>
  <si>
    <t>Бюджетні призначення на  2016 рік</t>
  </si>
  <si>
    <t>% виконання до бюджетних призначень на 2016 рік</t>
  </si>
  <si>
    <t>Надходження коштів з рахунків виборчих фондів  </t>
  </si>
  <si>
    <t>більше 200%</t>
  </si>
  <si>
    <t>070801</t>
  </si>
  <si>
    <t>Придбання підручників</t>
  </si>
  <si>
    <t>150122</t>
  </si>
  <si>
    <t>Інвестиційні проекти</t>
  </si>
  <si>
    <t>Додаток</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</si>
  <si>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</si>
  <si>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</si>
  <si>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</si>
  <si>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t>
  </si>
  <si>
    <t>Субвенція за рахунок залишку коштів медичної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</si>
  <si>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здійснення заходів щодо соціально-економічного розвитку окремих територій</t>
  </si>
  <si>
    <t>110201</t>
  </si>
  <si>
    <t>Від органів державного управління </t>
  </si>
  <si>
    <r>
      <t>Субвенції</t>
    </r>
    <r>
      <rPr>
        <b/>
        <sz val="12"/>
        <rFont val="Times New Roman"/>
        <family val="1"/>
      </rPr>
      <t> </t>
    </r>
  </si>
  <si>
    <t>Проведення місцевих виборів</t>
  </si>
  <si>
    <t>Субвенція з державного бюджету місцевим бюджетам на проведення виборів депутатів місцевих рад та сільських, селищних, міських голів</t>
  </si>
  <si>
    <t>Сільське і лісове господарство, рибне господарство та мисливство</t>
  </si>
  <si>
    <t>Програми в галузі сільського господарства, лісового господарства, рибальства та мисливства</t>
  </si>
  <si>
    <t>160000</t>
  </si>
  <si>
    <t>160903</t>
  </si>
  <si>
    <t>Запобігання та ліквідація надзвичайних ситуацій та наслідків стихійного лиха</t>
  </si>
  <si>
    <t>за 2016 рік"</t>
  </si>
  <si>
    <t>та спеціальному фонду за 2016 рік</t>
  </si>
  <si>
    <t>Уточнені бюджетні призначення на 2016 рік</t>
  </si>
  <si>
    <t>% виконання до уточнених бюджетних призначень на 2016 рік</t>
  </si>
  <si>
    <t>Стабілізаційна дотація</t>
  </si>
  <si>
    <t xml:space="preserve"> 28 березня 2017 року</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</si>
</sst>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0.000"/>
    <numFmt numFmtId="185" formatCode="0.0000"/>
    <numFmt numFmtId="186" formatCode="0.00000"/>
    <numFmt numFmtId="187" formatCode="#0.00"/>
    <numFmt numFmtId="188" formatCode="#,##0.0"/>
  </numFmts>
  <fonts count="55">
    <font>
      <sz val="10"/>
      <name val="Arial Cyr"/>
      <family val="0"/>
    </font>
    <font>
      <sz val="14"/>
      <name val="Times New Roman"/>
      <family val="1"/>
    </font>
    <font>
      <u val="single"/>
      <sz val="10"/>
      <color indexed="12"/>
      <name val="Arial Cyr"/>
      <family val="0"/>
    </font>
    <font>
      <u val="single"/>
      <sz val="10"/>
      <color indexed="36"/>
      <name val="Arial Cyr"/>
      <family val="0"/>
    </font>
    <font>
      <sz val="12"/>
      <name val="Times New Roman Cyr"/>
      <family val="1"/>
    </font>
    <font>
      <b/>
      <sz val="14"/>
      <name val="Times New Roman"/>
      <family val="1"/>
    </font>
    <font>
      <sz val="12"/>
      <name val="Times New Roman"/>
      <family val="1"/>
    </font>
    <font>
      <b/>
      <sz val="12"/>
      <name val="Times New Roman"/>
      <family val="1"/>
    </font>
    <font>
      <b/>
      <sz val="8"/>
      <name val="Tahoma"/>
      <family val="0"/>
    </font>
    <font>
      <sz val="8"/>
      <name val="Tahoma"/>
      <family val="0"/>
    </font>
    <font>
      <i/>
      <sz val="12"/>
      <name val="Times New Roman"/>
      <family val="1"/>
    </font>
    <font>
      <sz val="10"/>
      <name val="Times New Roman"/>
      <family val="1"/>
    </font>
    <font>
      <sz val="18"/>
      <name val="Times New Roman"/>
      <family val="1"/>
    </font>
    <font>
      <b/>
      <sz val="18"/>
      <name val="Times New Roman"/>
      <family val="1"/>
    </font>
    <font>
      <b/>
      <i/>
      <sz val="12"/>
      <name val="Times New Roman"/>
      <family val="1"/>
    </font>
    <font>
      <i/>
      <sz val="16"/>
      <name val="Times New Roman"/>
      <family val="1"/>
    </font>
    <font>
      <b/>
      <i/>
      <sz val="16"/>
      <name val="Times New Roman"/>
      <family val="1"/>
    </font>
    <font>
      <i/>
      <sz val="14"/>
      <name val="Times New Roman"/>
      <family val="1"/>
    </font>
    <font>
      <b/>
      <i/>
      <sz val="14"/>
      <name val="Times New Roman"/>
      <family val="1"/>
    </font>
    <font>
      <b/>
      <sz val="16"/>
      <name val="Times New Roman"/>
      <family val="1"/>
    </font>
    <font>
      <sz val="16"/>
      <name val="Times New Roman"/>
      <family val="1"/>
    </font>
    <font>
      <sz val="20"/>
      <name val="Times New Roman"/>
      <family val="1"/>
    </font>
    <font>
      <b/>
      <sz val="16"/>
      <name val="Arial Cyr"/>
      <family val="0"/>
    </font>
    <font>
      <sz val="2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2"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7" borderId="0" applyNumberFormat="0" applyBorder="0" applyAlignment="0" applyProtection="0"/>
    <xf numFmtId="0" fontId="41" fillId="10" borderId="0" applyNumberFormat="0" applyBorder="0" applyAlignment="0" applyProtection="0"/>
    <xf numFmtId="0" fontId="41" fillId="3"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7" borderId="0" applyNumberFormat="0" applyBorder="0" applyAlignment="0" applyProtection="0"/>
    <xf numFmtId="0" fontId="42" fillId="13" borderId="0" applyNumberFormat="0" applyBorder="0" applyAlignment="0" applyProtection="0"/>
    <xf numFmtId="0" fontId="42" fillId="3"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3" fillId="19" borderId="1" applyNumberFormat="0" applyAlignment="0" applyProtection="0"/>
    <xf numFmtId="0" fontId="44" fillId="2" borderId="2" applyNumberFormat="0" applyAlignment="0" applyProtection="0"/>
    <xf numFmtId="0" fontId="45" fillId="2"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46" fillId="0" borderId="6" applyNumberFormat="0" applyFill="0" applyAlignment="0" applyProtection="0"/>
    <xf numFmtId="0" fontId="47" fillId="20" borderId="7" applyNumberFormat="0" applyAlignment="0" applyProtection="0"/>
    <xf numFmtId="0" fontId="34" fillId="0" borderId="0" applyNumberFormat="0" applyFill="0" applyBorder="0" applyAlignment="0" applyProtection="0"/>
    <xf numFmtId="0" fontId="48" fillId="21" borderId="0" applyNumberFormat="0" applyBorder="0" applyAlignment="0" applyProtection="0"/>
    <xf numFmtId="0" fontId="0" fillId="0" borderId="0">
      <alignment/>
      <protection/>
    </xf>
    <xf numFmtId="0" fontId="4" fillId="0" borderId="0">
      <alignment/>
      <protection/>
    </xf>
    <xf numFmtId="0" fontId="3" fillId="0" borderId="0" applyNumberFormat="0" applyFill="0" applyBorder="0" applyAlignment="0" applyProtection="0"/>
    <xf numFmtId="0" fontId="49" fillId="22"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24" borderId="0" applyNumberFormat="0" applyBorder="0" applyAlignment="0" applyProtection="0"/>
  </cellStyleXfs>
  <cellXfs count="161">
    <xf numFmtId="0" fontId="0" fillId="0" borderId="0" xfId="0" applyAlignment="1">
      <alignment/>
    </xf>
    <xf numFmtId="0" fontId="1" fillId="0" borderId="10" xfId="0" applyFont="1" applyFill="1" applyBorder="1" applyAlignment="1">
      <alignment horizontal="center" vertical="top"/>
    </xf>
    <xf numFmtId="0" fontId="1" fillId="0" borderId="10" xfId="0" applyFont="1" applyFill="1" applyBorder="1" applyAlignment="1">
      <alignment horizontal="center" vertical="top" wrapText="1"/>
    </xf>
    <xf numFmtId="0" fontId="6" fillId="0" borderId="0" xfId="0" applyFont="1" applyFill="1" applyBorder="1" applyAlignment="1">
      <alignment horizontal="right" vertical="top"/>
    </xf>
    <xf numFmtId="0" fontId="6" fillId="0" borderId="0" xfId="0" applyFont="1" applyFill="1" applyBorder="1" applyAlignment="1">
      <alignment horizontal="center" vertical="top"/>
    </xf>
    <xf numFmtId="0" fontId="6" fillId="0" borderId="0" xfId="0" applyFont="1" applyFill="1" applyAlignment="1">
      <alignment horizontal="center" vertical="top"/>
    </xf>
    <xf numFmtId="0" fontId="20" fillId="0" borderId="0" xfId="0" applyFont="1" applyFill="1" applyBorder="1" applyAlignment="1">
      <alignment horizontal="right" vertical="top"/>
    </xf>
    <xf numFmtId="0" fontId="19" fillId="0" borderId="0" xfId="0" applyFont="1" applyFill="1" applyBorder="1" applyAlignment="1">
      <alignment horizontal="center" vertical="top"/>
    </xf>
    <xf numFmtId="0" fontId="19" fillId="0" borderId="0" xfId="0" applyFont="1" applyFill="1" applyAlignment="1">
      <alignment horizontal="center" vertical="top"/>
    </xf>
    <xf numFmtId="0" fontId="19" fillId="0" borderId="0" xfId="0" applyFont="1" applyFill="1" applyBorder="1" applyAlignment="1">
      <alignment vertical="top"/>
    </xf>
    <xf numFmtId="0" fontId="19" fillId="0" borderId="0" xfId="0" applyFont="1" applyFill="1" applyAlignment="1">
      <alignment vertical="top"/>
    </xf>
    <xf numFmtId="49" fontId="19" fillId="0" borderId="11" xfId="0" applyNumberFormat="1" applyFont="1" applyFill="1" applyBorder="1" applyAlignment="1">
      <alignment horizontal="center" vertical="top"/>
    </xf>
    <xf numFmtId="0" fontId="19" fillId="0" borderId="11" xfId="0" applyFont="1" applyFill="1" applyBorder="1" applyAlignment="1">
      <alignment vertical="top" wrapText="1"/>
    </xf>
    <xf numFmtId="0" fontId="7" fillId="0" borderId="0" xfId="0" applyFont="1" applyFill="1" applyBorder="1" applyAlignment="1">
      <alignment vertical="top"/>
    </xf>
    <xf numFmtId="0" fontId="7" fillId="0" borderId="0" xfId="0" applyFont="1" applyFill="1" applyAlignment="1">
      <alignment vertical="top"/>
    </xf>
    <xf numFmtId="49" fontId="19" fillId="0" borderId="10" xfId="0" applyNumberFormat="1" applyFont="1" applyFill="1" applyBorder="1" applyAlignment="1">
      <alignment horizontal="center" vertical="top"/>
    </xf>
    <xf numFmtId="0" fontId="19" fillId="0" borderId="10" xfId="0" applyFont="1" applyFill="1" applyBorder="1" applyAlignment="1">
      <alignment vertical="top" wrapText="1"/>
    </xf>
    <xf numFmtId="1" fontId="13" fillId="0" borderId="10" xfId="0" applyNumberFormat="1" applyFont="1" applyFill="1" applyBorder="1" applyAlignment="1">
      <alignment horizontal="center" vertical="top"/>
    </xf>
    <xf numFmtId="49" fontId="20" fillId="0" borderId="10" xfId="0" applyNumberFormat="1" applyFont="1" applyFill="1" applyBorder="1" applyAlignment="1">
      <alignment horizontal="center" vertical="top"/>
    </xf>
    <xf numFmtId="0" fontId="20" fillId="0" borderId="10" xfId="0" applyFont="1" applyFill="1" applyBorder="1" applyAlignment="1">
      <alignment vertical="center" wrapText="1"/>
    </xf>
    <xf numFmtId="1" fontId="12" fillId="0" borderId="10" xfId="0" applyNumberFormat="1" applyFont="1" applyFill="1" applyBorder="1" applyAlignment="1">
      <alignment horizontal="center" vertical="top"/>
    </xf>
    <xf numFmtId="0" fontId="20" fillId="0" borderId="10" xfId="0" applyFont="1" applyFill="1" applyBorder="1" applyAlignment="1">
      <alignment vertical="top" wrapText="1"/>
    </xf>
    <xf numFmtId="49" fontId="20" fillId="0" borderId="12" xfId="0" applyNumberFormat="1" applyFont="1" applyFill="1" applyBorder="1" applyAlignment="1">
      <alignment horizontal="center" vertical="top"/>
    </xf>
    <xf numFmtId="0" fontId="20" fillId="0" borderId="12" xfId="54" applyFont="1" applyFill="1" applyBorder="1" applyAlignment="1" applyProtection="1">
      <alignment vertical="center" wrapText="1"/>
      <protection/>
    </xf>
    <xf numFmtId="1" fontId="12" fillId="0" borderId="12" xfId="0" applyNumberFormat="1" applyFont="1" applyFill="1" applyBorder="1" applyAlignment="1">
      <alignment horizontal="center" vertical="top"/>
    </xf>
    <xf numFmtId="0" fontId="20" fillId="0" borderId="10" xfId="54" applyFont="1" applyFill="1" applyBorder="1" applyAlignment="1" applyProtection="1">
      <alignment vertical="center" wrapText="1"/>
      <protection/>
    </xf>
    <xf numFmtId="0" fontId="7" fillId="0" borderId="13" xfId="0" applyFont="1" applyFill="1" applyBorder="1" applyAlignment="1">
      <alignment vertical="top"/>
    </xf>
    <xf numFmtId="0" fontId="20" fillId="0" borderId="10" xfId="54" applyNumberFormat="1" applyFont="1" applyFill="1" applyBorder="1" applyAlignment="1" applyProtection="1">
      <alignment vertical="center" wrapText="1"/>
      <protection/>
    </xf>
    <xf numFmtId="2" fontId="12" fillId="0" borderId="10" xfId="53" applyNumberFormat="1" applyFont="1" applyFill="1" applyBorder="1" applyAlignment="1">
      <alignment horizontal="center" vertical="top"/>
      <protection/>
    </xf>
    <xf numFmtId="49" fontId="20" fillId="0" borderId="11" xfId="0" applyNumberFormat="1" applyFont="1" applyFill="1" applyBorder="1" applyAlignment="1">
      <alignment horizontal="center" vertical="top"/>
    </xf>
    <xf numFmtId="0" fontId="20" fillId="0" borderId="11" xfId="54" applyFont="1" applyFill="1" applyBorder="1" applyAlignment="1" applyProtection="1">
      <alignment vertical="center" wrapText="1"/>
      <protection/>
    </xf>
    <xf numFmtId="1" fontId="12" fillId="0" borderId="11" xfId="0" applyNumberFormat="1" applyFont="1" applyFill="1" applyBorder="1" applyAlignment="1">
      <alignment horizontal="center" vertical="top"/>
    </xf>
    <xf numFmtId="0" fontId="6" fillId="0" borderId="0" xfId="0" applyFont="1" applyFill="1" applyBorder="1" applyAlignment="1">
      <alignment horizontal="right"/>
    </xf>
    <xf numFmtId="0" fontId="20" fillId="0" borderId="11" xfId="54" applyNumberFormat="1" applyFont="1" applyFill="1" applyBorder="1" applyAlignment="1" applyProtection="1">
      <alignment vertical="center" wrapText="1"/>
      <protection/>
    </xf>
    <xf numFmtId="0" fontId="6" fillId="0" borderId="0" xfId="0" applyFont="1" applyFill="1" applyBorder="1" applyAlignment="1">
      <alignment vertical="top"/>
    </xf>
    <xf numFmtId="0" fontId="6" fillId="0" borderId="0" xfId="0" applyFont="1" applyFill="1" applyAlignment="1">
      <alignment vertical="top"/>
    </xf>
    <xf numFmtId="0" fontId="19" fillId="0" borderId="10" xfId="0" applyFont="1" applyFill="1" applyBorder="1" applyAlignment="1">
      <alignment horizontal="center" vertical="top"/>
    </xf>
    <xf numFmtId="0" fontId="20" fillId="0" borderId="10" xfId="0" applyFont="1" applyFill="1" applyBorder="1" applyAlignment="1">
      <alignment horizontal="center" vertical="top"/>
    </xf>
    <xf numFmtId="0" fontId="7" fillId="0" borderId="0" xfId="0" applyFont="1" applyFill="1" applyBorder="1" applyAlignment="1">
      <alignment horizontal="right" vertical="top"/>
    </xf>
    <xf numFmtId="1" fontId="12" fillId="0" borderId="10" xfId="0" applyNumberFormat="1" applyFont="1" applyFill="1" applyBorder="1" applyAlignment="1">
      <alignment horizontal="center" vertical="top"/>
    </xf>
    <xf numFmtId="2" fontId="6" fillId="0" borderId="0" xfId="0" applyNumberFormat="1" applyFont="1" applyFill="1" applyBorder="1" applyAlignment="1">
      <alignment vertical="top"/>
    </xf>
    <xf numFmtId="1" fontId="7" fillId="0" borderId="0" xfId="0" applyNumberFormat="1" applyFont="1" applyFill="1" applyBorder="1" applyAlignment="1">
      <alignment vertical="top"/>
    </xf>
    <xf numFmtId="1" fontId="6" fillId="0" borderId="0" xfId="0" applyNumberFormat="1" applyFont="1" applyFill="1" applyBorder="1" applyAlignment="1">
      <alignment vertical="top"/>
    </xf>
    <xf numFmtId="3" fontId="6" fillId="0" borderId="0" xfId="0" applyNumberFormat="1" applyFont="1" applyFill="1" applyBorder="1" applyAlignment="1">
      <alignment vertical="top"/>
    </xf>
    <xf numFmtId="0" fontId="20" fillId="0" borderId="12" xfId="0" applyFont="1" applyFill="1" applyBorder="1" applyAlignment="1">
      <alignment horizontal="center" vertical="top"/>
    </xf>
    <xf numFmtId="0" fontId="20" fillId="0" borderId="12" xfId="0" applyFont="1" applyFill="1" applyBorder="1" applyAlignment="1">
      <alignment vertical="top" wrapText="1"/>
    </xf>
    <xf numFmtId="1" fontId="13" fillId="0" borderId="11" xfId="0" applyNumberFormat="1" applyFont="1" applyFill="1" applyBorder="1" applyAlignment="1">
      <alignment horizontal="center" vertical="top"/>
    </xf>
    <xf numFmtId="1" fontId="13" fillId="0" borderId="12" xfId="0" applyNumberFormat="1" applyFont="1" applyFill="1" applyBorder="1" applyAlignment="1">
      <alignment horizontal="center" vertical="top"/>
    </xf>
    <xf numFmtId="49" fontId="19" fillId="0" borderId="12" xfId="0" applyNumberFormat="1" applyFont="1" applyFill="1" applyBorder="1" applyAlignment="1">
      <alignment horizontal="center" vertical="top"/>
    </xf>
    <xf numFmtId="0" fontId="19" fillId="0" borderId="12" xfId="0" applyFont="1" applyFill="1" applyBorder="1" applyAlignment="1">
      <alignment vertical="top" wrapText="1"/>
    </xf>
    <xf numFmtId="0" fontId="6" fillId="25" borderId="0" xfId="0" applyFont="1" applyFill="1" applyBorder="1" applyAlignment="1">
      <alignment vertical="top"/>
    </xf>
    <xf numFmtId="0" fontId="6" fillId="25" borderId="0" xfId="0" applyFont="1" applyFill="1" applyAlignment="1">
      <alignment vertical="top"/>
    </xf>
    <xf numFmtId="0" fontId="1" fillId="0" borderId="11" xfId="0" applyFont="1" applyFill="1" applyBorder="1" applyAlignment="1">
      <alignment horizontal="left" vertical="top"/>
    </xf>
    <xf numFmtId="0" fontId="19" fillId="0" borderId="10" xfId="0" applyFont="1" applyFill="1" applyBorder="1" applyAlignment="1">
      <alignment horizontal="center" vertical="center" wrapText="1"/>
    </xf>
    <xf numFmtId="0" fontId="1" fillId="0" borderId="0" xfId="0" applyFont="1" applyFill="1" applyBorder="1" applyAlignment="1">
      <alignment horizontal="left" vertical="top"/>
    </xf>
    <xf numFmtId="0" fontId="19" fillId="0" borderId="0" xfId="0" applyFont="1" applyFill="1" applyBorder="1" applyAlignment="1">
      <alignment horizontal="center" vertical="center" wrapText="1"/>
    </xf>
    <xf numFmtId="1" fontId="13" fillId="0" borderId="0" xfId="0" applyNumberFormat="1" applyFont="1" applyFill="1" applyBorder="1" applyAlignment="1">
      <alignment horizontal="center" vertical="top"/>
    </xf>
    <xf numFmtId="180" fontId="13" fillId="0" borderId="0" xfId="0" applyNumberFormat="1" applyFont="1" applyFill="1" applyBorder="1" applyAlignment="1">
      <alignment horizontal="center" vertical="top"/>
    </xf>
    <xf numFmtId="0" fontId="6" fillId="0" borderId="0" xfId="0" applyFont="1" applyFill="1" applyAlignment="1">
      <alignment horizontal="left" vertical="top"/>
    </xf>
    <xf numFmtId="0" fontId="13" fillId="0" borderId="0" xfId="0" applyFont="1" applyFill="1" applyBorder="1" applyAlignment="1">
      <alignment/>
    </xf>
    <xf numFmtId="0" fontId="13" fillId="0" borderId="0" xfId="0" applyFont="1" applyFill="1" applyAlignment="1">
      <alignment/>
    </xf>
    <xf numFmtId="0" fontId="6" fillId="0" borderId="0" xfId="0" applyFont="1" applyFill="1" applyAlignment="1">
      <alignment vertical="top" wrapText="1"/>
    </xf>
    <xf numFmtId="1" fontId="5" fillId="0" borderId="0" xfId="0" applyNumberFormat="1" applyFont="1" applyFill="1" applyBorder="1" applyAlignment="1">
      <alignment horizontal="center" vertical="top"/>
    </xf>
    <xf numFmtId="0" fontId="21" fillId="0" borderId="0" xfId="0" applyFont="1" applyFill="1" applyAlignment="1">
      <alignment horizontal="right" vertical="top"/>
    </xf>
    <xf numFmtId="0" fontId="21" fillId="0" borderId="0" xfId="0" applyFont="1" applyFill="1" applyAlignment="1">
      <alignment horizontal="right" vertical="top" wrapText="1"/>
    </xf>
    <xf numFmtId="180" fontId="21" fillId="0" borderId="0" xfId="0" applyNumberFormat="1" applyFont="1" applyFill="1" applyAlignment="1">
      <alignment horizontal="center" vertical="top"/>
    </xf>
    <xf numFmtId="0" fontId="20" fillId="0" borderId="10" xfId="53" applyFont="1" applyFill="1" applyBorder="1" quotePrefix="1">
      <alignment/>
      <protection/>
    </xf>
    <xf numFmtId="0" fontId="20" fillId="0" borderId="10" xfId="53" applyFont="1" applyFill="1" applyBorder="1">
      <alignment/>
      <protection/>
    </xf>
    <xf numFmtId="0" fontId="19" fillId="0" borderId="10" xfId="53" applyFont="1" applyFill="1" applyBorder="1" quotePrefix="1">
      <alignment/>
      <protection/>
    </xf>
    <xf numFmtId="0" fontId="19" fillId="0" borderId="10" xfId="53" applyFont="1" applyFill="1" applyBorder="1">
      <alignment/>
      <protection/>
    </xf>
    <xf numFmtId="4" fontId="6" fillId="0" borderId="10" xfId="0" applyNumberFormat="1" applyFont="1" applyFill="1" applyBorder="1" applyAlignment="1">
      <alignment horizontal="right" vertical="center"/>
    </xf>
    <xf numFmtId="2" fontId="13" fillId="0" borderId="10" xfId="53" applyNumberFormat="1" applyFont="1" applyFill="1" applyBorder="1" applyAlignment="1">
      <alignment horizontal="center" vertical="top"/>
      <protection/>
    </xf>
    <xf numFmtId="180" fontId="13" fillId="0" borderId="11" xfId="0" applyNumberFormat="1" applyFont="1" applyFill="1" applyBorder="1" applyAlignment="1">
      <alignment horizontal="center" vertical="top"/>
    </xf>
    <xf numFmtId="180" fontId="12" fillId="0" borderId="11" xfId="0" applyNumberFormat="1" applyFont="1" applyFill="1" applyBorder="1" applyAlignment="1">
      <alignment horizontal="center" vertical="top"/>
    </xf>
    <xf numFmtId="1" fontId="12" fillId="0" borderId="10" xfId="53" applyNumberFormat="1" applyFont="1" applyFill="1" applyBorder="1" applyAlignment="1">
      <alignment horizontal="center" vertical="top"/>
      <protection/>
    </xf>
    <xf numFmtId="0" fontId="13" fillId="0" borderId="0" xfId="0" applyFont="1" applyFill="1" applyAlignment="1">
      <alignment horizontal="center" vertical="top"/>
    </xf>
    <xf numFmtId="0" fontId="1" fillId="0" borderId="0" xfId="0" applyFont="1" applyFill="1" applyAlignment="1">
      <alignment horizontal="center" vertical="top"/>
    </xf>
    <xf numFmtId="1" fontId="21" fillId="0" borderId="0" xfId="0" applyNumberFormat="1" applyFont="1" applyFill="1" applyAlignment="1">
      <alignment horizontal="center" vertical="top"/>
    </xf>
    <xf numFmtId="1" fontId="12" fillId="0" borderId="0" xfId="0" applyNumberFormat="1" applyFont="1" applyFill="1" applyAlignment="1">
      <alignment horizontal="center" vertical="top"/>
    </xf>
    <xf numFmtId="3" fontId="6" fillId="0" borderId="0" xfId="0" applyNumberFormat="1" applyFont="1" applyFill="1" applyAlignment="1">
      <alignment horizontal="center" vertical="top"/>
    </xf>
    <xf numFmtId="1" fontId="1" fillId="0" borderId="0" xfId="0" applyNumberFormat="1" applyFont="1" applyFill="1" applyAlignment="1">
      <alignment horizontal="center" vertical="top"/>
    </xf>
    <xf numFmtId="1" fontId="20" fillId="0" borderId="0" xfId="0" applyNumberFormat="1" applyFont="1" applyFill="1" applyAlignment="1">
      <alignment horizontal="center" vertical="top"/>
    </xf>
    <xf numFmtId="1" fontId="6" fillId="0" borderId="0" xfId="0" applyNumberFormat="1" applyFont="1" applyFill="1" applyAlignment="1">
      <alignment horizontal="center" vertical="top"/>
    </xf>
    <xf numFmtId="0" fontId="12" fillId="0" borderId="0" xfId="0" applyFont="1" applyFill="1" applyAlignment="1">
      <alignment horizontal="center" vertical="top"/>
    </xf>
    <xf numFmtId="2" fontId="6" fillId="0" borderId="0" xfId="0" applyNumberFormat="1" applyFont="1" applyFill="1" applyAlignment="1">
      <alignment horizontal="center" vertical="top"/>
    </xf>
    <xf numFmtId="187" fontId="22" fillId="0" borderId="10" xfId="53" applyNumberFormat="1" applyFont="1" applyFill="1" applyBorder="1" applyAlignment="1">
      <alignment horizontal="center" vertical="top" wrapText="1"/>
      <protection/>
    </xf>
    <xf numFmtId="2" fontId="20" fillId="0" borderId="0" xfId="0" applyNumberFormat="1" applyFont="1" applyFill="1" applyAlignment="1">
      <alignment horizontal="center" vertical="top"/>
    </xf>
    <xf numFmtId="0" fontId="20" fillId="0" borderId="0" xfId="0" applyFont="1" applyFill="1" applyAlignment="1">
      <alignment horizontal="center" vertical="top"/>
    </xf>
    <xf numFmtId="1" fontId="23" fillId="0" borderId="0" xfId="0" applyNumberFormat="1" applyFont="1" applyFill="1" applyAlignment="1">
      <alignment horizontal="center" vertical="top"/>
    </xf>
    <xf numFmtId="0" fontId="6" fillId="2" borderId="0" xfId="0" applyFont="1" applyFill="1" applyBorder="1" applyAlignment="1">
      <alignment horizontal="left" vertical="top"/>
    </xf>
    <xf numFmtId="0" fontId="12" fillId="2" borderId="0" xfId="0" applyFont="1" applyFill="1" applyAlignment="1">
      <alignment vertical="top" wrapText="1"/>
    </xf>
    <xf numFmtId="0" fontId="12" fillId="2" borderId="0" xfId="0" applyFont="1" applyFill="1" applyAlignment="1">
      <alignment horizontal="center" vertical="top"/>
    </xf>
    <xf numFmtId="0" fontId="12" fillId="2" borderId="0" xfId="0" applyFont="1" applyFill="1" applyAlignment="1">
      <alignment horizontal="left" vertical="top"/>
    </xf>
    <xf numFmtId="0" fontId="1" fillId="2" borderId="0" xfId="0" applyFont="1" applyFill="1" applyAlignment="1">
      <alignment horizontal="center" vertical="top"/>
    </xf>
    <xf numFmtId="0" fontId="1" fillId="2" borderId="0" xfId="0" applyFont="1" applyFill="1" applyAlignment="1">
      <alignment vertical="top"/>
    </xf>
    <xf numFmtId="0" fontId="1" fillId="2" borderId="0" xfId="0" applyFont="1" applyFill="1" applyAlignment="1">
      <alignment vertical="top" wrapText="1"/>
    </xf>
    <xf numFmtId="0" fontId="6" fillId="2" borderId="10" xfId="0" applyFont="1" applyFill="1" applyBorder="1" applyAlignment="1">
      <alignment horizontal="center" vertical="top" wrapText="1"/>
    </xf>
    <xf numFmtId="0" fontId="6" fillId="2" borderId="14" xfId="0" applyFont="1" applyFill="1" applyBorder="1" applyAlignment="1">
      <alignment horizontal="center" vertical="top" wrapText="1"/>
    </xf>
    <xf numFmtId="0" fontId="1" fillId="2" borderId="0" xfId="0" applyFont="1" applyFill="1" applyAlignment="1">
      <alignment horizontal="center" vertical="top" wrapText="1"/>
    </xf>
    <xf numFmtId="0" fontId="6" fillId="2" borderId="12" xfId="0" applyFont="1" applyFill="1" applyBorder="1" applyAlignment="1">
      <alignment horizontal="center" vertical="top"/>
    </xf>
    <xf numFmtId="0" fontId="6" fillId="2" borderId="15" xfId="0" applyFont="1" applyFill="1" applyBorder="1" applyAlignment="1">
      <alignment horizontal="center" vertical="top" wrapText="1"/>
    </xf>
    <xf numFmtId="0" fontId="6" fillId="2" borderId="12" xfId="0" applyFont="1" applyFill="1" applyBorder="1" applyAlignment="1">
      <alignment horizontal="center" vertical="top" wrapText="1"/>
    </xf>
    <xf numFmtId="0" fontId="19" fillId="2" borderId="16" xfId="0" applyFont="1" applyFill="1" applyBorder="1" applyAlignment="1">
      <alignment horizontal="left" vertical="top"/>
    </xf>
    <xf numFmtId="0" fontId="19" fillId="2" borderId="17" xfId="0" applyFont="1" applyFill="1" applyBorder="1" applyAlignment="1">
      <alignment horizontal="center" vertical="top" wrapText="1"/>
    </xf>
    <xf numFmtId="0" fontId="19" fillId="2" borderId="17" xfId="0" applyFont="1" applyFill="1" applyBorder="1" applyAlignment="1">
      <alignment horizontal="center" vertical="top"/>
    </xf>
    <xf numFmtId="0" fontId="20" fillId="2" borderId="17" xfId="0" applyFont="1" applyFill="1" applyBorder="1" applyAlignment="1">
      <alignment horizontal="center" vertical="top"/>
    </xf>
    <xf numFmtId="0" fontId="20" fillId="2" borderId="15" xfId="0" applyFont="1" applyFill="1" applyBorder="1" applyAlignment="1">
      <alignment horizontal="center" vertical="top"/>
    </xf>
    <xf numFmtId="0" fontId="20" fillId="2" borderId="0" xfId="0" applyFont="1" applyFill="1" applyAlignment="1">
      <alignment vertical="top"/>
    </xf>
    <xf numFmtId="0" fontId="15" fillId="2" borderId="0" xfId="0" applyFont="1" applyFill="1" applyBorder="1" applyAlignment="1">
      <alignment vertical="top"/>
    </xf>
    <xf numFmtId="0" fontId="16" fillId="2" borderId="0" xfId="0" applyFont="1" applyFill="1" applyBorder="1" applyAlignment="1">
      <alignment vertical="top"/>
    </xf>
    <xf numFmtId="0" fontId="5" fillId="2" borderId="0" xfId="0" applyFont="1" applyFill="1" applyAlignment="1">
      <alignment vertical="top"/>
    </xf>
    <xf numFmtId="0" fontId="7" fillId="2" borderId="10" xfId="0" applyFont="1" applyFill="1" applyBorder="1" applyAlignment="1">
      <alignment horizontal="left" vertical="top"/>
    </xf>
    <xf numFmtId="0" fontId="7" fillId="2" borderId="10" xfId="0" applyFont="1" applyFill="1" applyBorder="1" applyAlignment="1">
      <alignment vertical="top" wrapText="1"/>
    </xf>
    <xf numFmtId="4" fontId="6" fillId="2" borderId="10" xfId="0" applyNumberFormat="1" applyFont="1" applyFill="1" applyBorder="1" applyAlignment="1">
      <alignment horizontal="right" vertical="center"/>
    </xf>
    <xf numFmtId="0" fontId="6" fillId="2" borderId="10" xfId="0" applyFont="1" applyFill="1" applyBorder="1" applyAlignment="1">
      <alignment horizontal="left" vertical="top"/>
    </xf>
    <xf numFmtId="0" fontId="10" fillId="2" borderId="10" xfId="0" applyFont="1" applyFill="1" applyBorder="1" applyAlignment="1">
      <alignment vertical="top" wrapText="1"/>
    </xf>
    <xf numFmtId="0" fontId="6" fillId="2" borderId="10" xfId="0" applyFont="1" applyFill="1" applyBorder="1" applyAlignment="1">
      <alignment vertical="top" wrapText="1"/>
    </xf>
    <xf numFmtId="4" fontId="7" fillId="2" borderId="10" xfId="0" applyNumberFormat="1" applyFont="1" applyFill="1" applyBorder="1" applyAlignment="1">
      <alignment horizontal="right" vertical="center"/>
    </xf>
    <xf numFmtId="0" fontId="6" fillId="2" borderId="10" xfId="0" applyFont="1" applyFill="1" applyBorder="1" applyAlignment="1">
      <alignment horizontal="left" vertical="top" wrapText="1"/>
    </xf>
    <xf numFmtId="0" fontId="7" fillId="2" borderId="10" xfId="0" applyFont="1" applyFill="1" applyBorder="1" applyAlignment="1">
      <alignment horizontal="left" vertical="top" wrapText="1"/>
    </xf>
    <xf numFmtId="4" fontId="6" fillId="0" borderId="10" xfId="0" applyNumberFormat="1" applyFont="1" applyBorder="1" applyAlignment="1">
      <alignment horizontal="right" vertical="center"/>
    </xf>
    <xf numFmtId="0" fontId="17" fillId="2" borderId="0" xfId="0" applyFont="1" applyFill="1" applyAlignment="1">
      <alignment vertical="top"/>
    </xf>
    <xf numFmtId="4" fontId="18" fillId="2" borderId="0" xfId="0" applyNumberFormat="1" applyFont="1" applyFill="1" applyAlignment="1">
      <alignment vertical="top"/>
    </xf>
    <xf numFmtId="0" fontId="18" fillId="2" borderId="0" xfId="0" applyFont="1" applyFill="1" applyAlignment="1">
      <alignment vertical="top"/>
    </xf>
    <xf numFmtId="0" fontId="11" fillId="2" borderId="10" xfId="0" applyFont="1" applyFill="1" applyBorder="1" applyAlignment="1">
      <alignment vertical="center" wrapText="1"/>
    </xf>
    <xf numFmtId="0" fontId="1" fillId="2" borderId="0" xfId="0" applyFont="1" applyFill="1" applyBorder="1" applyAlignment="1">
      <alignment vertical="top"/>
    </xf>
    <xf numFmtId="0" fontId="5" fillId="2" borderId="0" xfId="0" applyFont="1" applyFill="1" applyBorder="1" applyAlignment="1">
      <alignment vertical="top"/>
    </xf>
    <xf numFmtId="0" fontId="5" fillId="2" borderId="18" xfId="0" applyFont="1" applyFill="1" applyBorder="1" applyAlignment="1">
      <alignment vertical="top"/>
    </xf>
    <xf numFmtId="0" fontId="1" fillId="2" borderId="0" xfId="0" applyFont="1" applyFill="1" applyBorder="1" applyAlignment="1">
      <alignment vertical="top" wrapText="1"/>
    </xf>
    <xf numFmtId="0" fontId="6" fillId="0" borderId="10" xfId="0" applyFont="1" applyFill="1" applyBorder="1" applyAlignment="1">
      <alignment horizontal="center" vertical="top" wrapText="1"/>
    </xf>
    <xf numFmtId="0" fontId="6" fillId="2" borderId="10" xfId="0" applyFont="1" applyFill="1" applyBorder="1" applyAlignment="1">
      <alignment vertical="center" wrapText="1"/>
    </xf>
    <xf numFmtId="4" fontId="14" fillId="2" borderId="10" xfId="0" applyNumberFormat="1" applyFont="1" applyFill="1" applyBorder="1" applyAlignment="1">
      <alignment horizontal="right" vertical="center"/>
    </xf>
    <xf numFmtId="2" fontId="19" fillId="0" borderId="10" xfId="0" applyNumberFormat="1" applyFont="1" applyBorder="1" applyAlignment="1" quotePrefix="1">
      <alignment vertical="center" wrapText="1"/>
    </xf>
    <xf numFmtId="2" fontId="20" fillId="0" borderId="10" xfId="0" applyNumberFormat="1" applyFont="1" applyBorder="1" applyAlignment="1" quotePrefix="1">
      <alignment vertical="center" wrapText="1"/>
    </xf>
    <xf numFmtId="2" fontId="5" fillId="0" borderId="10" xfId="0" applyNumberFormat="1" applyFont="1" applyBorder="1" applyAlignment="1" quotePrefix="1">
      <alignment vertical="center" wrapText="1"/>
    </xf>
    <xf numFmtId="2" fontId="1" fillId="0" borderId="10" xfId="0" applyNumberFormat="1" applyFont="1" applyBorder="1" applyAlignment="1" quotePrefix="1">
      <alignment vertical="center" wrapText="1"/>
    </xf>
    <xf numFmtId="0" fontId="16" fillId="2" borderId="16" xfId="0" applyFont="1" applyFill="1" applyBorder="1" applyAlignment="1">
      <alignment horizontal="left" vertical="top"/>
    </xf>
    <xf numFmtId="0" fontId="16" fillId="2" borderId="17" xfId="0" applyFont="1" applyFill="1" applyBorder="1" applyAlignment="1">
      <alignment horizontal="center" vertical="top" wrapText="1"/>
    </xf>
    <xf numFmtId="3" fontId="16" fillId="2" borderId="17" xfId="0" applyNumberFormat="1" applyFont="1" applyFill="1" applyBorder="1" applyAlignment="1">
      <alignment horizontal="center" vertical="top"/>
    </xf>
    <xf numFmtId="180" fontId="15" fillId="2" borderId="17" xfId="0" applyNumberFormat="1" applyFont="1" applyFill="1" applyBorder="1" applyAlignment="1" applyProtection="1">
      <alignment horizontal="center" vertical="top"/>
      <protection/>
    </xf>
    <xf numFmtId="180" fontId="15" fillId="2" borderId="15" xfId="0" applyNumberFormat="1" applyFont="1" applyFill="1" applyBorder="1" applyAlignment="1" applyProtection="1">
      <alignment horizontal="center" vertical="top"/>
      <protection/>
    </xf>
    <xf numFmtId="0" fontId="7" fillId="2" borderId="10" xfId="0" applyFont="1" applyFill="1" applyBorder="1" applyAlignment="1">
      <alignment vertical="top"/>
    </xf>
    <xf numFmtId="4" fontId="6" fillId="9" borderId="10" xfId="0" applyNumberFormat="1" applyFont="1" applyFill="1" applyBorder="1" applyAlignment="1" applyProtection="1">
      <alignment horizontal="right" vertical="center"/>
      <protection/>
    </xf>
    <xf numFmtId="187" fontId="6" fillId="2" borderId="10" xfId="0" applyNumberFormat="1" applyFont="1" applyFill="1" applyBorder="1" applyAlignment="1">
      <alignment horizontal="right" vertical="center"/>
    </xf>
    <xf numFmtId="0" fontId="14" fillId="2" borderId="10" xfId="0" applyFont="1" applyFill="1" applyBorder="1" applyAlignment="1">
      <alignment vertical="top" wrapText="1"/>
    </xf>
    <xf numFmtId="4" fontId="11" fillId="9" borderId="10" xfId="0" applyNumberFormat="1" applyFont="1" applyFill="1" applyBorder="1" applyAlignment="1" applyProtection="1">
      <alignment horizontal="right" vertical="center"/>
      <protection/>
    </xf>
    <xf numFmtId="187" fontId="6" fillId="0" borderId="10" xfId="0" applyNumberFormat="1" applyFont="1" applyBorder="1" applyAlignment="1">
      <alignment horizontal="right" vertical="center"/>
    </xf>
    <xf numFmtId="187" fontId="6" fillId="0" borderId="10" xfId="0" applyNumberFormat="1" applyFont="1" applyFill="1" applyBorder="1" applyAlignment="1">
      <alignment horizontal="right" vertical="center"/>
    </xf>
    <xf numFmtId="0" fontId="16" fillId="2" borderId="10" xfId="0" applyFont="1" applyFill="1" applyBorder="1" applyAlignment="1">
      <alignment horizontal="left" vertical="top"/>
    </xf>
    <xf numFmtId="0" fontId="16" fillId="2" borderId="10" xfId="0" applyFont="1" applyFill="1" applyBorder="1" applyAlignment="1">
      <alignment horizontal="center" vertical="top" wrapText="1"/>
    </xf>
    <xf numFmtId="4" fontId="7" fillId="2" borderId="10" xfId="0" applyNumberFormat="1" applyFont="1" applyFill="1" applyBorder="1" applyAlignment="1" applyProtection="1">
      <alignment horizontal="right" vertical="center"/>
      <protection/>
    </xf>
    <xf numFmtId="0" fontId="13" fillId="2" borderId="0" xfId="0" applyFont="1" applyFill="1" applyAlignment="1">
      <alignment horizontal="center" vertical="top" wrapText="1"/>
    </xf>
    <xf numFmtId="0" fontId="19" fillId="0" borderId="19" xfId="0" applyFont="1" applyFill="1" applyBorder="1" applyAlignment="1">
      <alignment horizontal="center" vertical="top"/>
    </xf>
    <xf numFmtId="0" fontId="19" fillId="0" borderId="13" xfId="0" applyFont="1" applyFill="1" applyBorder="1" applyAlignment="1">
      <alignment horizontal="center" vertical="top"/>
    </xf>
    <xf numFmtId="0" fontId="19" fillId="0" borderId="14" xfId="0" applyFont="1" applyFill="1" applyBorder="1" applyAlignment="1">
      <alignment horizontal="center" vertical="top"/>
    </xf>
    <xf numFmtId="0" fontId="16" fillId="0" borderId="19" xfId="0" applyFont="1" applyFill="1" applyBorder="1" applyAlignment="1">
      <alignment horizontal="center" vertical="top"/>
    </xf>
    <xf numFmtId="0" fontId="16" fillId="0" borderId="13" xfId="0" applyFont="1" applyFill="1" applyBorder="1" applyAlignment="1">
      <alignment horizontal="center" vertical="top"/>
    </xf>
    <xf numFmtId="0" fontId="16" fillId="0" borderId="14" xfId="0" applyFont="1" applyFill="1" applyBorder="1" applyAlignment="1">
      <alignment horizontal="center" vertical="top"/>
    </xf>
    <xf numFmtId="0" fontId="16" fillId="0" borderId="19" xfId="0" applyFont="1" applyFill="1" applyBorder="1" applyAlignment="1">
      <alignment horizontal="center" vertical="top" wrapText="1"/>
    </xf>
    <xf numFmtId="0" fontId="16" fillId="0" borderId="13" xfId="0" applyFont="1" applyFill="1" applyBorder="1" applyAlignment="1">
      <alignment horizontal="center" vertical="top" wrapText="1"/>
    </xf>
    <xf numFmtId="0" fontId="16" fillId="0" borderId="14" xfId="0" applyFont="1" applyFill="1" applyBorder="1" applyAlignment="1">
      <alignment horizontal="center"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2 Видатки" xfId="53"/>
    <cellStyle name="Обычный_ZV1PIV98"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C132"/>
  <sheetViews>
    <sheetView tabSelected="1" view="pageBreakPreview" zoomScale="75" zoomScaleNormal="75" zoomScaleSheetLayoutView="75" zoomScalePageLayoutView="0" workbookViewId="0" topLeftCell="A58">
      <selection activeCell="B12" sqref="B12"/>
    </sheetView>
  </sheetViews>
  <sheetFormatPr defaultColWidth="9.00390625" defaultRowHeight="12.75"/>
  <cols>
    <col min="1" max="1" width="12.875" style="114" customWidth="1"/>
    <col min="2" max="2" width="106.875" style="95" customWidth="1"/>
    <col min="3" max="3" width="18.875" style="93" customWidth="1"/>
    <col min="4" max="4" width="20.00390625" style="93" customWidth="1"/>
    <col min="5" max="5" width="18.00390625" style="93" customWidth="1"/>
    <col min="6" max="6" width="18.375" style="93" customWidth="1"/>
    <col min="7" max="7" width="20.75390625" style="93" customWidth="1"/>
    <col min="8" max="8" width="5.375" style="94" customWidth="1"/>
    <col min="9" max="9" width="18.25390625" style="94" bestFit="1" customWidth="1"/>
    <col min="10" max="16384" width="9.125" style="94" customWidth="1"/>
  </cols>
  <sheetData>
    <row r="1" spans="1:4" ht="26.25" customHeight="1">
      <c r="A1" s="89"/>
      <c r="B1" s="90"/>
      <c r="C1" s="91"/>
      <c r="D1" s="92" t="s">
        <v>227</v>
      </c>
    </row>
    <row r="2" spans="1:4" ht="26.25" customHeight="1">
      <c r="A2" s="89"/>
      <c r="B2" s="90"/>
      <c r="C2" s="91"/>
      <c r="D2" s="92" t="s">
        <v>207</v>
      </c>
    </row>
    <row r="3" spans="1:4" ht="26.25" customHeight="1">
      <c r="A3" s="89"/>
      <c r="B3" s="90"/>
      <c r="C3" s="91"/>
      <c r="D3" s="92" t="s">
        <v>249</v>
      </c>
    </row>
    <row r="4" spans="1:4" ht="26.25" customHeight="1">
      <c r="A4" s="89"/>
      <c r="B4" s="90"/>
      <c r="C4" s="91"/>
      <c r="D4" s="92" t="s">
        <v>155</v>
      </c>
    </row>
    <row r="5" spans="1:4" ht="26.25" customHeight="1">
      <c r="A5" s="89"/>
      <c r="B5" s="90"/>
      <c r="C5" s="91"/>
      <c r="D5" s="92" t="s">
        <v>244</v>
      </c>
    </row>
    <row r="6" spans="1:5" ht="3.75" customHeight="1">
      <c r="A6" s="89"/>
      <c r="B6" s="90"/>
      <c r="C6" s="91"/>
      <c r="D6" s="91"/>
      <c r="E6" s="92"/>
    </row>
    <row r="7" spans="1:5" ht="21.75" customHeight="1">
      <c r="A7" s="89"/>
      <c r="B7" s="151" t="s">
        <v>136</v>
      </c>
      <c r="C7" s="151"/>
      <c r="D7" s="151"/>
      <c r="E7" s="91"/>
    </row>
    <row r="8" spans="1:5" ht="22.5" customHeight="1">
      <c r="A8" s="89"/>
      <c r="B8" s="151" t="s">
        <v>137</v>
      </c>
      <c r="C8" s="151"/>
      <c r="D8" s="151"/>
      <c r="E8" s="91"/>
    </row>
    <row r="9" spans="1:5" ht="22.5" customHeight="1">
      <c r="A9" s="89"/>
      <c r="B9" s="151" t="s">
        <v>245</v>
      </c>
      <c r="C9" s="151"/>
      <c r="D9" s="151"/>
      <c r="E9" s="91"/>
    </row>
    <row r="10" spans="1:7" ht="17.25" customHeight="1">
      <c r="A10" s="89"/>
      <c r="G10" s="93" t="s">
        <v>138</v>
      </c>
    </row>
    <row r="11" spans="1:7" s="98" customFormat="1" ht="81" customHeight="1">
      <c r="A11" s="96" t="s">
        <v>139</v>
      </c>
      <c r="B11" s="97" t="s">
        <v>140</v>
      </c>
      <c r="C11" s="96" t="s">
        <v>219</v>
      </c>
      <c r="D11" s="129" t="s">
        <v>246</v>
      </c>
      <c r="E11" s="96" t="s">
        <v>172</v>
      </c>
      <c r="F11" s="96" t="s">
        <v>220</v>
      </c>
      <c r="G11" s="96" t="s">
        <v>247</v>
      </c>
    </row>
    <row r="12" spans="1:7" s="93" customFormat="1" ht="16.5" customHeight="1">
      <c r="A12" s="99">
        <v>1</v>
      </c>
      <c r="B12" s="100">
        <v>2</v>
      </c>
      <c r="C12" s="99">
        <v>3</v>
      </c>
      <c r="D12" s="101">
        <v>4</v>
      </c>
      <c r="E12" s="99">
        <v>5</v>
      </c>
      <c r="F12" s="99">
        <v>6</v>
      </c>
      <c r="G12" s="99">
        <v>7</v>
      </c>
    </row>
    <row r="13" spans="1:7" s="107" customFormat="1" ht="20.25">
      <c r="A13" s="102"/>
      <c r="B13" s="103" t="s">
        <v>141</v>
      </c>
      <c r="C13" s="104"/>
      <c r="D13" s="104"/>
      <c r="E13" s="104"/>
      <c r="F13" s="105"/>
      <c r="G13" s="106"/>
    </row>
    <row r="14" spans="1:8" s="109" customFormat="1" ht="18" customHeight="1">
      <c r="A14" s="136"/>
      <c r="B14" s="137" t="s">
        <v>0</v>
      </c>
      <c r="C14" s="138"/>
      <c r="D14" s="138"/>
      <c r="E14" s="138"/>
      <c r="F14" s="139"/>
      <c r="G14" s="140"/>
      <c r="H14" s="108"/>
    </row>
    <row r="15" spans="1:8" s="110" customFormat="1" ht="18.75">
      <c r="A15" s="111">
        <v>10000000</v>
      </c>
      <c r="B15" s="141" t="s">
        <v>162</v>
      </c>
      <c r="C15" s="117">
        <f>SUM(C16,)</f>
        <v>63716000</v>
      </c>
      <c r="D15" s="117">
        <f>SUM(D16,)</f>
        <v>69745457</v>
      </c>
      <c r="E15" s="117">
        <f>SUM(E16,)</f>
        <v>70005041.38</v>
      </c>
      <c r="F15" s="142">
        <f>IF(C15=0,"",E15/C15*100)</f>
        <v>109.87042717684726</v>
      </c>
      <c r="G15" s="142">
        <f>IF(D15=0,"",E15/D15*100)</f>
        <v>100.37218822725613</v>
      </c>
      <c r="H15" s="94"/>
    </row>
    <row r="16" spans="1:8" s="110" customFormat="1" ht="18.75">
      <c r="A16" s="111">
        <v>11000000</v>
      </c>
      <c r="B16" s="112" t="s">
        <v>163</v>
      </c>
      <c r="C16" s="113">
        <f>SUM(C17,C22)</f>
        <v>63716000</v>
      </c>
      <c r="D16" s="113">
        <f>SUM(D17,D22)</f>
        <v>69745457</v>
      </c>
      <c r="E16" s="113">
        <f>SUM(E17,E22)</f>
        <v>70005041.38</v>
      </c>
      <c r="F16" s="142">
        <f aca="true" t="shared" si="0" ref="F16:F73">IF(C16=0,"",E16/C16*100)</f>
        <v>109.87042717684726</v>
      </c>
      <c r="G16" s="142">
        <f aca="true" t="shared" si="1" ref="G16:G73">IF(D16=0,"",E16/D16*100)</f>
        <v>100.37218822725613</v>
      </c>
      <c r="H16" s="94"/>
    </row>
    <row r="17" spans="1:8" s="110" customFormat="1" ht="18.75">
      <c r="A17" s="114">
        <v>11010000</v>
      </c>
      <c r="B17" s="115" t="s">
        <v>210</v>
      </c>
      <c r="C17" s="113">
        <f>SUM(C18:C21)</f>
        <v>63706000</v>
      </c>
      <c r="D17" s="113">
        <f>SUM(D18:D21)</f>
        <v>69735457</v>
      </c>
      <c r="E17" s="113">
        <f>SUM(E18:E21)</f>
        <v>69987203.03999999</v>
      </c>
      <c r="F17" s="142">
        <f t="shared" si="0"/>
        <v>109.85967262110319</v>
      </c>
      <c r="G17" s="142">
        <f t="shared" si="1"/>
        <v>100.36100149168018</v>
      </c>
      <c r="H17" s="94"/>
    </row>
    <row r="18" spans="1:8" s="110" customFormat="1" ht="31.5">
      <c r="A18" s="114">
        <v>11010100</v>
      </c>
      <c r="B18" s="116" t="s">
        <v>164</v>
      </c>
      <c r="C18" s="113">
        <v>31649000</v>
      </c>
      <c r="D18" s="143">
        <v>36728457</v>
      </c>
      <c r="E18" s="143">
        <v>39543844.35</v>
      </c>
      <c r="F18" s="142">
        <f t="shared" si="0"/>
        <v>124.94500410755474</v>
      </c>
      <c r="G18" s="142">
        <f t="shared" si="1"/>
        <v>107.66541145466579</v>
      </c>
      <c r="H18" s="94"/>
    </row>
    <row r="19" spans="1:7" ht="47.25">
      <c r="A19" s="114">
        <v>11010200</v>
      </c>
      <c r="B19" s="116" t="s">
        <v>165</v>
      </c>
      <c r="C19" s="113">
        <v>28854000</v>
      </c>
      <c r="D19" s="143">
        <v>28854000</v>
      </c>
      <c r="E19" s="143">
        <v>25433837.56</v>
      </c>
      <c r="F19" s="142">
        <f t="shared" si="0"/>
        <v>88.14666098287933</v>
      </c>
      <c r="G19" s="142">
        <f t="shared" si="1"/>
        <v>88.14666098287933</v>
      </c>
    </row>
    <row r="20" spans="1:7" ht="31.5">
      <c r="A20" s="114">
        <v>11010400</v>
      </c>
      <c r="B20" s="116" t="s">
        <v>166</v>
      </c>
      <c r="C20" s="113">
        <v>2885000</v>
      </c>
      <c r="D20" s="143">
        <v>3735000</v>
      </c>
      <c r="E20" s="143">
        <v>4555038.42</v>
      </c>
      <c r="F20" s="142">
        <f t="shared" si="0"/>
        <v>157.88694696707105</v>
      </c>
      <c r="G20" s="142">
        <f t="shared" si="1"/>
        <v>121.95551325301204</v>
      </c>
    </row>
    <row r="21" spans="1:7" ht="31.5">
      <c r="A21" s="114">
        <v>11010500</v>
      </c>
      <c r="B21" s="116" t="s">
        <v>167</v>
      </c>
      <c r="C21" s="113">
        <v>318000</v>
      </c>
      <c r="D21" s="143">
        <v>418000</v>
      </c>
      <c r="E21" s="143">
        <v>454482.71</v>
      </c>
      <c r="F21" s="142">
        <f t="shared" si="0"/>
        <v>142.91909119496856</v>
      </c>
      <c r="G21" s="142">
        <f t="shared" si="1"/>
        <v>108.72792105263159</v>
      </c>
    </row>
    <row r="22" spans="1:7" ht="18.75">
      <c r="A22" s="114">
        <v>11020000</v>
      </c>
      <c r="B22" s="144" t="s">
        <v>185</v>
      </c>
      <c r="C22" s="113">
        <f>SUM(C23)</f>
        <v>10000</v>
      </c>
      <c r="D22" s="113">
        <f>SUM(D23)</f>
        <v>10000</v>
      </c>
      <c r="E22" s="113">
        <f>SUM(E23)</f>
        <v>17838.34</v>
      </c>
      <c r="F22" s="142">
        <f t="shared" si="0"/>
        <v>178.3834</v>
      </c>
      <c r="G22" s="142">
        <f t="shared" si="1"/>
        <v>178.3834</v>
      </c>
    </row>
    <row r="23" spans="1:7" ht="18.75">
      <c r="A23" s="114">
        <v>11020200</v>
      </c>
      <c r="B23" s="116" t="s">
        <v>156</v>
      </c>
      <c r="C23" s="113">
        <v>10000</v>
      </c>
      <c r="D23" s="113">
        <v>10000</v>
      </c>
      <c r="E23" s="113">
        <v>17838.34</v>
      </c>
      <c r="F23" s="142">
        <f t="shared" si="0"/>
        <v>178.3834</v>
      </c>
      <c r="G23" s="142">
        <f t="shared" si="1"/>
        <v>178.3834</v>
      </c>
    </row>
    <row r="24" spans="1:8" s="110" customFormat="1" ht="18.75">
      <c r="A24" s="111">
        <v>20000000</v>
      </c>
      <c r="B24" s="119" t="s">
        <v>142</v>
      </c>
      <c r="C24" s="117">
        <f>SUM(C25,C34,C32,C28)</f>
        <v>107000</v>
      </c>
      <c r="D24" s="117">
        <f>SUM(D25,D34,D32,D28)</f>
        <v>384400</v>
      </c>
      <c r="E24" s="117">
        <f>SUM(E25,E34,E32,E28)</f>
        <v>515802.9</v>
      </c>
      <c r="F24" s="145" t="s">
        <v>204</v>
      </c>
      <c r="G24" s="142">
        <f t="shared" si="1"/>
        <v>134.1838969823101</v>
      </c>
      <c r="H24" s="94"/>
    </row>
    <row r="25" spans="1:7" ht="18.75">
      <c r="A25" s="111">
        <v>21000000</v>
      </c>
      <c r="B25" s="112" t="s">
        <v>186</v>
      </c>
      <c r="C25" s="113">
        <f>SUM(C26,)</f>
        <v>7000</v>
      </c>
      <c r="D25" s="113">
        <f>SUM(D26,)</f>
        <v>7000</v>
      </c>
      <c r="E25" s="113">
        <f>SUM(E26,)</f>
        <v>22851</v>
      </c>
      <c r="F25" s="145" t="s">
        <v>204</v>
      </c>
      <c r="G25" s="145" t="s">
        <v>204</v>
      </c>
    </row>
    <row r="26" spans="1:7" ht="47.25">
      <c r="A26" s="114">
        <v>21010000</v>
      </c>
      <c r="B26" s="116" t="s">
        <v>157</v>
      </c>
      <c r="C26" s="113">
        <f>SUM(C27)</f>
        <v>7000</v>
      </c>
      <c r="D26" s="113">
        <f>SUM(D27)</f>
        <v>7000</v>
      </c>
      <c r="E26" s="113">
        <f>SUM(E27)</f>
        <v>22851</v>
      </c>
      <c r="F26" s="145" t="s">
        <v>204</v>
      </c>
      <c r="G26" s="145" t="s">
        <v>204</v>
      </c>
    </row>
    <row r="27" spans="1:7" ht="31.5">
      <c r="A27" s="114">
        <v>21010300</v>
      </c>
      <c r="B27" s="116" t="s">
        <v>158</v>
      </c>
      <c r="C27" s="113">
        <v>7000</v>
      </c>
      <c r="D27" s="113">
        <v>7000</v>
      </c>
      <c r="E27" s="113">
        <v>22851</v>
      </c>
      <c r="F27" s="145" t="s">
        <v>204</v>
      </c>
      <c r="G27" s="145" t="s">
        <v>204</v>
      </c>
    </row>
    <row r="28" spans="1:7" s="110" customFormat="1" ht="15.75" customHeight="1">
      <c r="A28" s="111">
        <v>22010000</v>
      </c>
      <c r="B28" s="112" t="s">
        <v>228</v>
      </c>
      <c r="C28" s="117">
        <f>SUM(C29:C31)</f>
        <v>0</v>
      </c>
      <c r="D28" s="117">
        <f>SUM(D29:D31)</f>
        <v>200000</v>
      </c>
      <c r="E28" s="117">
        <f>SUM(E29:E31)</f>
        <v>291819</v>
      </c>
      <c r="F28" s="142">
        <f t="shared" si="0"/>
      </c>
      <c r="G28" s="142">
        <f t="shared" si="1"/>
        <v>145.9095</v>
      </c>
    </row>
    <row r="29" spans="1:7" ht="31.5">
      <c r="A29" s="114">
        <v>22010300</v>
      </c>
      <c r="B29" s="116" t="s">
        <v>229</v>
      </c>
      <c r="C29" s="113">
        <v>0</v>
      </c>
      <c r="D29" s="113">
        <v>0</v>
      </c>
      <c r="E29" s="113">
        <v>45880</v>
      </c>
      <c r="F29" s="142">
        <f t="shared" si="0"/>
      </c>
      <c r="G29" s="142">
        <f t="shared" si="1"/>
      </c>
    </row>
    <row r="30" spans="1:7" ht="15.75" customHeight="1">
      <c r="A30" s="114">
        <v>22012600</v>
      </c>
      <c r="B30" s="116" t="s">
        <v>230</v>
      </c>
      <c r="C30" s="113">
        <v>0</v>
      </c>
      <c r="D30" s="113">
        <v>200000</v>
      </c>
      <c r="E30" s="113">
        <v>228229</v>
      </c>
      <c r="F30" s="142">
        <f t="shared" si="0"/>
      </c>
      <c r="G30" s="142">
        <f t="shared" si="1"/>
        <v>114.1145</v>
      </c>
    </row>
    <row r="31" spans="1:7" ht="47.25">
      <c r="A31" s="114">
        <v>22012900</v>
      </c>
      <c r="B31" s="116" t="s">
        <v>231</v>
      </c>
      <c r="C31" s="113">
        <v>0</v>
      </c>
      <c r="D31" s="113">
        <v>0</v>
      </c>
      <c r="E31" s="113">
        <v>17710</v>
      </c>
      <c r="F31" s="142">
        <f t="shared" si="0"/>
      </c>
      <c r="G31" s="142">
        <f t="shared" si="1"/>
      </c>
    </row>
    <row r="32" spans="1:7" ht="34.5" customHeight="1">
      <c r="A32" s="114">
        <v>22130000</v>
      </c>
      <c r="B32" s="116" t="s">
        <v>199</v>
      </c>
      <c r="C32" s="113">
        <v>0</v>
      </c>
      <c r="D32" s="113">
        <v>0</v>
      </c>
      <c r="E32" s="113">
        <v>2165.22</v>
      </c>
      <c r="F32" s="142">
        <f t="shared" si="0"/>
      </c>
      <c r="G32" s="142">
        <f t="shared" si="1"/>
      </c>
    </row>
    <row r="33" spans="1:7" s="110" customFormat="1" ht="21" customHeight="1">
      <c r="A33" s="111">
        <v>24000000</v>
      </c>
      <c r="B33" s="112" t="s">
        <v>168</v>
      </c>
      <c r="C33" s="117">
        <f>SUM(C34)</f>
        <v>100000</v>
      </c>
      <c r="D33" s="117">
        <f>SUM(D34)</f>
        <v>177400</v>
      </c>
      <c r="E33" s="117">
        <f>SUM(E34)</f>
        <v>198967.68</v>
      </c>
      <c r="F33" s="142">
        <f t="shared" si="0"/>
        <v>198.96768</v>
      </c>
      <c r="G33" s="142">
        <f t="shared" si="1"/>
        <v>112.15765501691092</v>
      </c>
    </row>
    <row r="34" spans="1:8" s="110" customFormat="1" ht="18.75">
      <c r="A34" s="111">
        <v>24060000</v>
      </c>
      <c r="B34" s="119" t="s">
        <v>187</v>
      </c>
      <c r="C34" s="117">
        <f>SUM(C35:C36)</f>
        <v>100000</v>
      </c>
      <c r="D34" s="117">
        <f>SUM(D35:D36)</f>
        <v>177400</v>
      </c>
      <c r="E34" s="117">
        <f>SUM(E35:E36)</f>
        <v>198967.68</v>
      </c>
      <c r="F34" s="142">
        <f t="shared" si="0"/>
        <v>198.96768</v>
      </c>
      <c r="G34" s="142">
        <f t="shared" si="1"/>
        <v>112.15765501691092</v>
      </c>
      <c r="H34" s="94"/>
    </row>
    <row r="35" spans="1:7" ht="18.75">
      <c r="A35" s="114">
        <v>24060300</v>
      </c>
      <c r="B35" s="118" t="s">
        <v>143</v>
      </c>
      <c r="C35" s="113">
        <v>100000</v>
      </c>
      <c r="D35" s="113">
        <v>177400</v>
      </c>
      <c r="E35" s="113">
        <v>198198.83</v>
      </c>
      <c r="F35" s="142">
        <f t="shared" si="0"/>
        <v>198.19883</v>
      </c>
      <c r="G35" s="142">
        <f t="shared" si="1"/>
        <v>111.72425591882751</v>
      </c>
    </row>
    <row r="36" spans="1:7" ht="18.75">
      <c r="A36" s="114">
        <v>24060600</v>
      </c>
      <c r="B36" s="118" t="s">
        <v>221</v>
      </c>
      <c r="C36" s="113">
        <v>0</v>
      </c>
      <c r="D36" s="113">
        <v>0</v>
      </c>
      <c r="E36" s="113">
        <v>768.85</v>
      </c>
      <c r="F36" s="142">
        <f t="shared" si="0"/>
      </c>
      <c r="G36" s="142">
        <f t="shared" si="1"/>
      </c>
    </row>
    <row r="37" spans="1:8" s="110" customFormat="1" ht="18.75">
      <c r="A37" s="111">
        <v>30000000</v>
      </c>
      <c r="B37" s="119" t="s">
        <v>144</v>
      </c>
      <c r="C37" s="117">
        <f>SUM(C38)</f>
        <v>1000</v>
      </c>
      <c r="D37" s="117">
        <f aca="true" t="shared" si="2" ref="D37:E39">SUM(D38)</f>
        <v>1000</v>
      </c>
      <c r="E37" s="117">
        <f t="shared" si="2"/>
        <v>2247.49</v>
      </c>
      <c r="F37" s="145" t="s">
        <v>204</v>
      </c>
      <c r="G37" s="145" t="s">
        <v>204</v>
      </c>
      <c r="H37" s="94"/>
    </row>
    <row r="38" spans="1:7" ht="18.75">
      <c r="A38" s="111">
        <v>31000000</v>
      </c>
      <c r="B38" s="112" t="s">
        <v>188</v>
      </c>
      <c r="C38" s="113">
        <f>SUM(C39)</f>
        <v>1000</v>
      </c>
      <c r="D38" s="113">
        <f t="shared" si="2"/>
        <v>1000</v>
      </c>
      <c r="E38" s="113">
        <f t="shared" si="2"/>
        <v>2247.49</v>
      </c>
      <c r="F38" s="145" t="s">
        <v>204</v>
      </c>
      <c r="G38" s="145" t="s">
        <v>204</v>
      </c>
    </row>
    <row r="39" spans="1:7" ht="47.25">
      <c r="A39" s="114">
        <v>31010000</v>
      </c>
      <c r="B39" s="144" t="s">
        <v>159</v>
      </c>
      <c r="C39" s="113">
        <f>SUM(C40)</f>
        <v>1000</v>
      </c>
      <c r="D39" s="113">
        <f>D40</f>
        <v>1000</v>
      </c>
      <c r="E39" s="113">
        <f t="shared" si="2"/>
        <v>2247.49</v>
      </c>
      <c r="F39" s="145" t="s">
        <v>204</v>
      </c>
      <c r="G39" s="145" t="s">
        <v>204</v>
      </c>
    </row>
    <row r="40" spans="1:7" ht="33.75" customHeight="1">
      <c r="A40" s="114">
        <v>31010200</v>
      </c>
      <c r="B40" s="116" t="s">
        <v>160</v>
      </c>
      <c r="C40" s="113">
        <v>1000</v>
      </c>
      <c r="D40" s="113">
        <v>1000</v>
      </c>
      <c r="E40" s="113">
        <v>2247.49</v>
      </c>
      <c r="F40" s="145" t="s">
        <v>204</v>
      </c>
      <c r="G40" s="145" t="s">
        <v>204</v>
      </c>
    </row>
    <row r="41" spans="1:8" s="110" customFormat="1" ht="18.75">
      <c r="A41" s="119"/>
      <c r="B41" s="119" t="s">
        <v>145</v>
      </c>
      <c r="C41" s="117">
        <f>C37+C24+C15</f>
        <v>63824000</v>
      </c>
      <c r="D41" s="117">
        <f>D37+D24+D15</f>
        <v>70130857</v>
      </c>
      <c r="E41" s="117">
        <f>E37+E24+E15</f>
        <v>70523091.77</v>
      </c>
      <c r="F41" s="142">
        <f t="shared" si="0"/>
        <v>110.49619542805213</v>
      </c>
      <c r="G41" s="142">
        <f t="shared" si="1"/>
        <v>100.559289857245</v>
      </c>
      <c r="H41" s="94"/>
    </row>
    <row r="42" spans="1:8" s="110" customFormat="1" ht="18.75">
      <c r="A42" s="111">
        <v>40000000</v>
      </c>
      <c r="B42" s="119" t="s">
        <v>146</v>
      </c>
      <c r="C42" s="117">
        <f>SUM(C43)</f>
        <v>213577681</v>
      </c>
      <c r="D42" s="117">
        <f>SUM(D43)</f>
        <v>233769354.62</v>
      </c>
      <c r="E42" s="117">
        <f>SUM(E43)</f>
        <v>233425436.64</v>
      </c>
      <c r="F42" s="142">
        <f t="shared" si="0"/>
        <v>109.29299145260407</v>
      </c>
      <c r="G42" s="142">
        <f t="shared" si="1"/>
        <v>99.85288149485673</v>
      </c>
      <c r="H42" s="94"/>
    </row>
    <row r="43" spans="1:7" ht="18.75">
      <c r="A43" s="111">
        <v>41000000</v>
      </c>
      <c r="B43" s="112" t="s">
        <v>189</v>
      </c>
      <c r="C43" s="113">
        <f>SUM(C44,C48)</f>
        <v>213577681</v>
      </c>
      <c r="D43" s="113">
        <f>SUM(D44,D48)</f>
        <v>233769354.62</v>
      </c>
      <c r="E43" s="113">
        <f>SUM(E44,E48)</f>
        <v>233425436.64</v>
      </c>
      <c r="F43" s="142">
        <f t="shared" si="0"/>
        <v>109.29299145260407</v>
      </c>
      <c r="G43" s="142">
        <f t="shared" si="1"/>
        <v>99.85288149485673</v>
      </c>
    </row>
    <row r="44" spans="1:8" s="110" customFormat="1" ht="18.75">
      <c r="A44" s="114">
        <v>41020000</v>
      </c>
      <c r="B44" s="144" t="s">
        <v>190</v>
      </c>
      <c r="C44" s="113">
        <f>C45+C47+C46</f>
        <v>3554881</v>
      </c>
      <c r="D44" s="113">
        <f>D45+D47+D46</f>
        <v>3891881</v>
      </c>
      <c r="E44" s="113">
        <f>E45+E47+E46</f>
        <v>3891881</v>
      </c>
      <c r="F44" s="142">
        <f t="shared" si="0"/>
        <v>109.47992351924016</v>
      </c>
      <c r="G44" s="142">
        <f t="shared" si="1"/>
        <v>100</v>
      </c>
      <c r="H44" s="94"/>
    </row>
    <row r="45" spans="1:8" s="110" customFormat="1" ht="18.75">
      <c r="A45" s="114">
        <v>41020100</v>
      </c>
      <c r="B45" s="116" t="s">
        <v>200</v>
      </c>
      <c r="C45" s="120">
        <v>2258100</v>
      </c>
      <c r="D45" s="146">
        <v>2258100</v>
      </c>
      <c r="E45" s="146">
        <v>2258100</v>
      </c>
      <c r="F45" s="142">
        <f t="shared" si="0"/>
        <v>100</v>
      </c>
      <c r="G45" s="142">
        <f t="shared" si="1"/>
        <v>100</v>
      </c>
      <c r="H45" s="94"/>
    </row>
    <row r="46" spans="1:8" s="110" customFormat="1" ht="18.75">
      <c r="A46" s="114">
        <v>41020600</v>
      </c>
      <c r="B46" s="116" t="s">
        <v>248</v>
      </c>
      <c r="C46" s="120">
        <v>0</v>
      </c>
      <c r="D46" s="146">
        <v>150000</v>
      </c>
      <c r="E46" s="146">
        <v>150000</v>
      </c>
      <c r="F46" s="142">
        <f t="shared" si="0"/>
      </c>
      <c r="G46" s="142">
        <f t="shared" si="1"/>
        <v>100</v>
      </c>
      <c r="H46" s="94"/>
    </row>
    <row r="47" spans="1:8" s="110" customFormat="1" ht="18.75">
      <c r="A47" s="114">
        <v>41020900</v>
      </c>
      <c r="B47" s="116" t="s">
        <v>201</v>
      </c>
      <c r="C47" s="120">
        <v>1296781</v>
      </c>
      <c r="D47" s="146">
        <v>1483781</v>
      </c>
      <c r="E47" s="146">
        <v>1483781</v>
      </c>
      <c r="F47" s="142">
        <f t="shared" si="0"/>
        <v>114.4203223211938</v>
      </c>
      <c r="G47" s="142">
        <f t="shared" si="1"/>
        <v>100</v>
      </c>
      <c r="H47" s="94"/>
    </row>
    <row r="48" spans="1:9" s="123" customFormat="1" ht="19.5">
      <c r="A48" s="114">
        <v>41030000</v>
      </c>
      <c r="B48" s="144" t="s">
        <v>191</v>
      </c>
      <c r="C48" s="113">
        <f>SUM(C49:C58)</f>
        <v>210022800</v>
      </c>
      <c r="D48" s="113">
        <f>SUM(D49:D58)</f>
        <v>229877473.62</v>
      </c>
      <c r="E48" s="113">
        <f>SUM(E49:E58)</f>
        <v>229533555.64</v>
      </c>
      <c r="F48" s="142">
        <f t="shared" si="0"/>
        <v>109.2898274092146</v>
      </c>
      <c r="G48" s="142">
        <f t="shared" si="1"/>
        <v>99.85039074312756</v>
      </c>
      <c r="H48" s="121"/>
      <c r="I48" s="122">
        <f>E48-D48</f>
        <v>-343917.9800000191</v>
      </c>
    </row>
    <row r="49" spans="1:9" ht="28.5" customHeight="1">
      <c r="A49" s="114">
        <v>41030600</v>
      </c>
      <c r="B49" s="124" t="s">
        <v>173</v>
      </c>
      <c r="C49" s="120">
        <v>54555000</v>
      </c>
      <c r="D49" s="146">
        <v>55561180</v>
      </c>
      <c r="E49" s="146">
        <v>55561159.29</v>
      </c>
      <c r="F49" s="142">
        <f t="shared" si="0"/>
        <v>101.8443026120429</v>
      </c>
      <c r="G49" s="142">
        <f t="shared" si="1"/>
        <v>99.99996272577364</v>
      </c>
      <c r="I49" s="122">
        <f aca="true" t="shared" si="3" ref="I49:I59">E49-D49</f>
        <v>-20.71000000089407</v>
      </c>
    </row>
    <row r="50" spans="1:9" ht="38.25">
      <c r="A50" s="114">
        <v>41030800</v>
      </c>
      <c r="B50" s="124" t="s">
        <v>174</v>
      </c>
      <c r="C50" s="120">
        <v>61627700</v>
      </c>
      <c r="D50" s="146">
        <v>70684130</v>
      </c>
      <c r="E50" s="146">
        <v>70680352.88</v>
      </c>
      <c r="F50" s="142">
        <f t="shared" si="0"/>
        <v>114.6892596673249</v>
      </c>
      <c r="G50" s="142">
        <f t="shared" si="1"/>
        <v>99.99465633940744</v>
      </c>
      <c r="I50" s="122">
        <f t="shared" si="3"/>
        <v>-3777.1200000047684</v>
      </c>
    </row>
    <row r="51" spans="1:9" ht="31.5" customHeight="1">
      <c r="A51" s="114">
        <v>41031000</v>
      </c>
      <c r="B51" s="124" t="s">
        <v>175</v>
      </c>
      <c r="C51" s="120">
        <v>2724800</v>
      </c>
      <c r="D51" s="146">
        <v>4772200</v>
      </c>
      <c r="E51" s="146">
        <v>4726490.19</v>
      </c>
      <c r="F51" s="142">
        <f t="shared" si="0"/>
        <v>173.4619124339401</v>
      </c>
      <c r="G51" s="142">
        <f t="shared" si="1"/>
        <v>99.04216482963834</v>
      </c>
      <c r="I51" s="122">
        <f t="shared" si="3"/>
        <v>-45709.80999999959</v>
      </c>
    </row>
    <row r="52" spans="1:9" ht="19.5">
      <c r="A52" s="114">
        <v>41033900</v>
      </c>
      <c r="B52" s="124" t="s">
        <v>202</v>
      </c>
      <c r="C52" s="120">
        <v>56692700</v>
      </c>
      <c r="D52" s="146">
        <v>58917888</v>
      </c>
      <c r="E52" s="146">
        <v>58917888</v>
      </c>
      <c r="F52" s="142">
        <f t="shared" si="0"/>
        <v>103.92499916214963</v>
      </c>
      <c r="G52" s="142">
        <f t="shared" si="1"/>
        <v>100</v>
      </c>
      <c r="I52" s="122">
        <f t="shared" si="3"/>
        <v>0</v>
      </c>
    </row>
    <row r="53" spans="1:9" ht="19.5">
      <c r="A53" s="114">
        <v>41034200</v>
      </c>
      <c r="B53" s="124" t="s">
        <v>203</v>
      </c>
      <c r="C53" s="120">
        <v>33022300</v>
      </c>
      <c r="D53" s="146">
        <v>33238900</v>
      </c>
      <c r="E53" s="146">
        <v>33238900</v>
      </c>
      <c r="F53" s="142">
        <f t="shared" si="0"/>
        <v>100.65592039318885</v>
      </c>
      <c r="G53" s="142">
        <f t="shared" si="1"/>
        <v>100</v>
      </c>
      <c r="I53" s="122">
        <f t="shared" si="3"/>
        <v>0</v>
      </c>
    </row>
    <row r="54" spans="1:9" ht="31.5">
      <c r="A54" s="114">
        <v>41034500</v>
      </c>
      <c r="B54" s="130" t="s">
        <v>233</v>
      </c>
      <c r="C54" s="70">
        <v>0</v>
      </c>
      <c r="D54" s="147">
        <v>715000</v>
      </c>
      <c r="E54" s="146">
        <v>715000</v>
      </c>
      <c r="F54" s="142">
        <f t="shared" si="0"/>
      </c>
      <c r="G54" s="142">
        <f t="shared" si="1"/>
        <v>100</v>
      </c>
      <c r="I54" s="122">
        <f t="shared" si="3"/>
        <v>0</v>
      </c>
    </row>
    <row r="55" spans="1:9" ht="19.5">
      <c r="A55" s="114">
        <v>41035000</v>
      </c>
      <c r="B55" s="116" t="s">
        <v>147</v>
      </c>
      <c r="C55" s="120">
        <v>387800</v>
      </c>
      <c r="D55" s="146">
        <v>3914375.62</v>
      </c>
      <c r="E55" s="146">
        <v>3690199.03</v>
      </c>
      <c r="F55" s="145" t="s">
        <v>204</v>
      </c>
      <c r="G55" s="142">
        <f t="shared" si="1"/>
        <v>94.27299238083849</v>
      </c>
      <c r="I55" s="122">
        <f t="shared" si="3"/>
        <v>-224176.59000000032</v>
      </c>
    </row>
    <row r="56" spans="1:9" ht="31.5">
      <c r="A56" s="114">
        <v>41035300</v>
      </c>
      <c r="B56" s="116" t="s">
        <v>232</v>
      </c>
      <c r="C56" s="120">
        <v>0</v>
      </c>
      <c r="D56" s="146">
        <v>366000</v>
      </c>
      <c r="E56" s="146">
        <v>366000</v>
      </c>
      <c r="F56" s="142">
        <f t="shared" si="0"/>
      </c>
      <c r="G56" s="142">
        <f t="shared" si="1"/>
        <v>100</v>
      </c>
      <c r="I56" s="122">
        <f t="shared" si="3"/>
        <v>0</v>
      </c>
    </row>
    <row r="57" spans="1:9" ht="67.5" customHeight="1">
      <c r="A57" s="114">
        <v>41035800</v>
      </c>
      <c r="B57" s="116" t="s">
        <v>176</v>
      </c>
      <c r="C57" s="120">
        <v>1012500</v>
      </c>
      <c r="D57" s="146">
        <v>1142500</v>
      </c>
      <c r="E57" s="146">
        <v>1091065.33</v>
      </c>
      <c r="F57" s="142">
        <f t="shared" si="0"/>
        <v>107.75953876543211</v>
      </c>
      <c r="G57" s="142">
        <f t="shared" si="1"/>
        <v>95.49805951859956</v>
      </c>
      <c r="I57" s="122">
        <f t="shared" si="3"/>
        <v>-51434.669999999925</v>
      </c>
    </row>
    <row r="58" spans="1:9" ht="36.75" customHeight="1">
      <c r="A58" s="114">
        <v>410370000</v>
      </c>
      <c r="B58" s="116" t="s">
        <v>238</v>
      </c>
      <c r="C58" s="120">
        <v>0</v>
      </c>
      <c r="D58" s="146">
        <v>565300</v>
      </c>
      <c r="E58" s="146">
        <v>546500.92</v>
      </c>
      <c r="F58" s="142">
        <f t="shared" si="0"/>
      </c>
      <c r="G58" s="142">
        <f t="shared" si="1"/>
        <v>96.67449495842916</v>
      </c>
      <c r="I58" s="122"/>
    </row>
    <row r="59" spans="1:159" s="127" customFormat="1" ht="20.25" thickBot="1">
      <c r="A59" s="111"/>
      <c r="B59" s="119" t="s">
        <v>148</v>
      </c>
      <c r="C59" s="117">
        <f>SUM(C42,C41)</f>
        <v>277401681</v>
      </c>
      <c r="D59" s="117">
        <f>SUM(D42,D41)</f>
        <v>303900211.62</v>
      </c>
      <c r="E59" s="117">
        <f>SUM(E42,E41)</f>
        <v>303948528.40999997</v>
      </c>
      <c r="F59" s="142">
        <f t="shared" si="0"/>
        <v>109.56982211293808</v>
      </c>
      <c r="G59" s="142">
        <f t="shared" si="1"/>
        <v>100.01589889975475</v>
      </c>
      <c r="H59" s="125"/>
      <c r="I59" s="122">
        <f t="shared" si="3"/>
        <v>48316.78999996185</v>
      </c>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126"/>
      <c r="CQ59" s="126"/>
      <c r="CR59" s="12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row>
    <row r="60" spans="1:8" s="109" customFormat="1" ht="20.25">
      <c r="A60" s="148"/>
      <c r="B60" s="149" t="s">
        <v>1</v>
      </c>
      <c r="C60" s="131"/>
      <c r="D60" s="131"/>
      <c r="E60" s="150"/>
      <c r="F60" s="142">
        <f t="shared" si="0"/>
      </c>
      <c r="G60" s="142">
        <f t="shared" si="1"/>
      </c>
      <c r="H60" s="108"/>
    </row>
    <row r="61" spans="1:13" s="110" customFormat="1" ht="18.75">
      <c r="A61" s="119">
        <v>20000000</v>
      </c>
      <c r="B61" s="119" t="s">
        <v>142</v>
      </c>
      <c r="C61" s="117">
        <f>SUM(C64,C62)</f>
        <v>3611500</v>
      </c>
      <c r="D61" s="117">
        <f>SUM(D64,D62)</f>
        <v>3611500</v>
      </c>
      <c r="E61" s="117">
        <f>SUM(E64,E62)</f>
        <v>7277918.039999999</v>
      </c>
      <c r="F61" s="145" t="s">
        <v>204</v>
      </c>
      <c r="G61" s="145" t="s">
        <v>204</v>
      </c>
      <c r="H61" s="125"/>
      <c r="I61" s="126"/>
      <c r="J61" s="126"/>
      <c r="K61" s="126"/>
      <c r="L61" s="126"/>
      <c r="M61" s="126"/>
    </row>
    <row r="62" spans="1:13" s="110" customFormat="1" ht="18.75">
      <c r="A62" s="119">
        <v>21000000</v>
      </c>
      <c r="B62" s="119" t="s">
        <v>209</v>
      </c>
      <c r="C62" s="117">
        <f>SUM(C63)</f>
        <v>0</v>
      </c>
      <c r="D62" s="117">
        <f>SUM(D63)</f>
        <v>0</v>
      </c>
      <c r="E62" s="117">
        <f>SUM(E63)</f>
        <v>23181.75</v>
      </c>
      <c r="F62" s="142">
        <f t="shared" si="0"/>
      </c>
      <c r="G62" s="142">
        <f t="shared" si="1"/>
      </c>
      <c r="H62" s="125"/>
      <c r="I62" s="126"/>
      <c r="J62" s="126"/>
      <c r="K62" s="126"/>
      <c r="L62" s="126"/>
      <c r="M62" s="126"/>
    </row>
    <row r="63" spans="1:13" ht="18.75">
      <c r="A63" s="118">
        <v>21110000</v>
      </c>
      <c r="B63" s="118" t="s">
        <v>208</v>
      </c>
      <c r="C63" s="113">
        <v>0</v>
      </c>
      <c r="D63" s="113">
        <v>0</v>
      </c>
      <c r="E63" s="113">
        <v>23181.75</v>
      </c>
      <c r="F63" s="142">
        <f t="shared" si="0"/>
      </c>
      <c r="G63" s="142">
        <f t="shared" si="1"/>
      </c>
      <c r="H63" s="125"/>
      <c r="I63" s="125"/>
      <c r="J63" s="125"/>
      <c r="K63" s="125"/>
      <c r="L63" s="125"/>
      <c r="M63" s="125"/>
    </row>
    <row r="64" spans="1:8" s="110" customFormat="1" ht="18.75">
      <c r="A64" s="119">
        <v>25000000</v>
      </c>
      <c r="B64" s="119" t="s">
        <v>149</v>
      </c>
      <c r="C64" s="117">
        <f>SUM(C65:C66)</f>
        <v>3611500</v>
      </c>
      <c r="D64" s="117">
        <f>SUM(D65:D66)</f>
        <v>3611500</v>
      </c>
      <c r="E64" s="117">
        <f>SUM(E65:E66)</f>
        <v>7254736.289999999</v>
      </c>
      <c r="F64" s="145" t="s">
        <v>204</v>
      </c>
      <c r="G64" s="145" t="s">
        <v>204</v>
      </c>
      <c r="H64" s="94"/>
    </row>
    <row r="65" spans="1:7" ht="21.75" customHeight="1">
      <c r="A65" s="118">
        <v>25010000</v>
      </c>
      <c r="B65" s="144" t="s">
        <v>161</v>
      </c>
      <c r="C65" s="113">
        <v>2392900</v>
      </c>
      <c r="D65" s="113">
        <v>2392900</v>
      </c>
      <c r="E65" s="70">
        <v>2661436.03</v>
      </c>
      <c r="F65" s="142">
        <f t="shared" si="0"/>
        <v>111.22220025909984</v>
      </c>
      <c r="G65" s="142">
        <f t="shared" si="1"/>
        <v>111.22220025909984</v>
      </c>
    </row>
    <row r="66" spans="1:7" ht="18.75">
      <c r="A66" s="118">
        <v>25020000</v>
      </c>
      <c r="B66" s="144" t="s">
        <v>192</v>
      </c>
      <c r="C66" s="113">
        <v>1218600</v>
      </c>
      <c r="D66" s="113">
        <v>1218600</v>
      </c>
      <c r="E66" s="70">
        <v>4593300.26</v>
      </c>
      <c r="F66" s="145" t="s">
        <v>204</v>
      </c>
      <c r="G66" s="145" t="s">
        <v>204</v>
      </c>
    </row>
    <row r="67" spans="1:7" ht="18.75">
      <c r="A67" s="118"/>
      <c r="B67" s="119" t="s">
        <v>145</v>
      </c>
      <c r="C67" s="117">
        <f>C61</f>
        <v>3611500</v>
      </c>
      <c r="D67" s="117">
        <f>D61</f>
        <v>3611500</v>
      </c>
      <c r="E67" s="117">
        <f>E61</f>
        <v>7277918.039999999</v>
      </c>
      <c r="F67" s="145" t="s">
        <v>204</v>
      </c>
      <c r="G67" s="145" t="s">
        <v>204</v>
      </c>
    </row>
    <row r="68" spans="1:7" ht="18.75">
      <c r="A68" s="111">
        <v>40000000</v>
      </c>
      <c r="B68" s="119" t="s">
        <v>146</v>
      </c>
      <c r="C68" s="117">
        <f>C69</f>
        <v>0</v>
      </c>
      <c r="D68" s="117">
        <f aca="true" t="shared" si="4" ref="D68:E70">D69</f>
        <v>45000</v>
      </c>
      <c r="E68" s="117">
        <f t="shared" si="4"/>
        <v>15000</v>
      </c>
      <c r="F68" s="142">
        <f t="shared" si="0"/>
      </c>
      <c r="G68" s="142">
        <f t="shared" si="1"/>
        <v>33.33333333333333</v>
      </c>
    </row>
    <row r="69" spans="1:7" ht="18.75">
      <c r="A69" s="111">
        <v>41000000</v>
      </c>
      <c r="B69" s="112" t="s">
        <v>235</v>
      </c>
      <c r="C69" s="117">
        <f>C70</f>
        <v>0</v>
      </c>
      <c r="D69" s="117">
        <f t="shared" si="4"/>
        <v>45000</v>
      </c>
      <c r="E69" s="117">
        <f t="shared" si="4"/>
        <v>15000</v>
      </c>
      <c r="F69" s="142">
        <f t="shared" si="0"/>
      </c>
      <c r="G69" s="142">
        <f t="shared" si="1"/>
        <v>33.33333333333333</v>
      </c>
    </row>
    <row r="70" spans="1:7" ht="18.75">
      <c r="A70" s="111">
        <v>41030000</v>
      </c>
      <c r="B70" s="144" t="s">
        <v>236</v>
      </c>
      <c r="C70" s="131">
        <f>C71</f>
        <v>0</v>
      </c>
      <c r="D70" s="131">
        <f t="shared" si="4"/>
        <v>45000</v>
      </c>
      <c r="E70" s="131">
        <f t="shared" si="4"/>
        <v>15000</v>
      </c>
      <c r="F70" s="142">
        <f t="shared" si="0"/>
      </c>
      <c r="G70" s="142">
        <f t="shared" si="1"/>
        <v>33.33333333333333</v>
      </c>
    </row>
    <row r="71" spans="1:7" ht="18.75">
      <c r="A71" s="114">
        <v>41035000</v>
      </c>
      <c r="B71" s="116" t="s">
        <v>147</v>
      </c>
      <c r="C71" s="113">
        <v>0</v>
      </c>
      <c r="D71" s="70">
        <v>45000</v>
      </c>
      <c r="E71" s="70">
        <v>15000</v>
      </c>
      <c r="F71" s="142">
        <f t="shared" si="0"/>
      </c>
      <c r="G71" s="142">
        <f t="shared" si="1"/>
        <v>33.33333333333333</v>
      </c>
    </row>
    <row r="72" spans="1:8" s="110" customFormat="1" ht="18.75">
      <c r="A72" s="111"/>
      <c r="B72" s="119" t="s">
        <v>150</v>
      </c>
      <c r="C72" s="117">
        <f>C61+C68</f>
        <v>3611500</v>
      </c>
      <c r="D72" s="117">
        <f>D61+D68</f>
        <v>3656500</v>
      </c>
      <c r="E72" s="117">
        <f>E61+E68</f>
        <v>7292918.039999999</v>
      </c>
      <c r="F72" s="145" t="s">
        <v>204</v>
      </c>
      <c r="G72" s="142">
        <f t="shared" si="1"/>
        <v>199.45078736496646</v>
      </c>
      <c r="H72" s="94"/>
    </row>
    <row r="73" spans="1:8" s="110" customFormat="1" ht="18.75">
      <c r="A73" s="111"/>
      <c r="B73" s="119" t="s">
        <v>151</v>
      </c>
      <c r="C73" s="117">
        <f>SUM(C72,C59)</f>
        <v>281013181</v>
      </c>
      <c r="D73" s="117">
        <f>SUM(D72,D59)</f>
        <v>307556711.62</v>
      </c>
      <c r="E73" s="117">
        <f>SUM(E72,E59)</f>
        <v>311241446.45</v>
      </c>
      <c r="F73" s="142">
        <f t="shared" si="0"/>
        <v>110.75688526154934</v>
      </c>
      <c r="G73" s="142">
        <f t="shared" si="1"/>
        <v>101.19806679249213</v>
      </c>
      <c r="H73" s="94"/>
    </row>
    <row r="74" spans="1:2" ht="18.75">
      <c r="A74" s="89"/>
      <c r="B74" s="128"/>
    </row>
    <row r="75" spans="1:2" ht="18.75">
      <c r="A75" s="89"/>
      <c r="B75" s="128"/>
    </row>
    <row r="76" spans="1:2" ht="18.75">
      <c r="A76" s="89"/>
      <c r="B76" s="128"/>
    </row>
    <row r="77" ht="18.75">
      <c r="A77" s="89"/>
    </row>
    <row r="78" ht="18.75">
      <c r="A78" s="89"/>
    </row>
    <row r="79" ht="18.75">
      <c r="A79" s="89"/>
    </row>
    <row r="80" ht="18.75">
      <c r="A80" s="89"/>
    </row>
    <row r="81" ht="18.75">
      <c r="A81" s="89"/>
    </row>
    <row r="82" ht="18.75">
      <c r="A82" s="89"/>
    </row>
    <row r="83" ht="18.75">
      <c r="A83" s="89"/>
    </row>
    <row r="84" ht="18.75">
      <c r="A84" s="89"/>
    </row>
    <row r="85" ht="18.75">
      <c r="A85" s="89"/>
    </row>
    <row r="86" ht="18.75">
      <c r="A86" s="89"/>
    </row>
    <row r="87" ht="18.75">
      <c r="A87" s="89"/>
    </row>
    <row r="88" ht="18.75">
      <c r="A88" s="89"/>
    </row>
    <row r="89" ht="18.75">
      <c r="A89" s="89"/>
    </row>
    <row r="90" ht="18.75">
      <c r="A90" s="89"/>
    </row>
    <row r="91" ht="18.75">
      <c r="A91" s="89"/>
    </row>
    <row r="92" ht="18.75">
      <c r="A92" s="89"/>
    </row>
    <row r="93" ht="18.75">
      <c r="A93" s="89"/>
    </row>
    <row r="94" ht="18.75">
      <c r="A94" s="89"/>
    </row>
    <row r="95" ht="18.75">
      <c r="A95" s="89"/>
    </row>
    <row r="96" ht="18.75">
      <c r="A96" s="89"/>
    </row>
    <row r="97" ht="18.75">
      <c r="A97" s="89"/>
    </row>
    <row r="98" ht="18.75">
      <c r="A98" s="89"/>
    </row>
    <row r="99" ht="18.75">
      <c r="A99" s="89"/>
    </row>
    <row r="100" ht="18.75">
      <c r="A100" s="89"/>
    </row>
    <row r="101" ht="18.75">
      <c r="A101" s="89"/>
    </row>
    <row r="102" ht="18.75">
      <c r="A102" s="89"/>
    </row>
    <row r="103" ht="18.75">
      <c r="A103" s="89"/>
    </row>
    <row r="104" ht="18.75">
      <c r="A104" s="89"/>
    </row>
    <row r="105" ht="18.75">
      <c r="A105" s="89"/>
    </row>
    <row r="106" ht="18.75">
      <c r="A106" s="89"/>
    </row>
    <row r="107" ht="18.75">
      <c r="A107" s="89"/>
    </row>
    <row r="108" ht="18.75">
      <c r="A108" s="89"/>
    </row>
    <row r="109" ht="18.75">
      <c r="A109" s="89"/>
    </row>
    <row r="110" ht="18.75">
      <c r="A110" s="89"/>
    </row>
    <row r="111" ht="18.75">
      <c r="A111" s="89"/>
    </row>
    <row r="112" ht="18.75">
      <c r="A112" s="89"/>
    </row>
    <row r="113" ht="18.75">
      <c r="A113" s="89"/>
    </row>
    <row r="114" ht="18.75">
      <c r="A114" s="89"/>
    </row>
    <row r="115" ht="18.75">
      <c r="A115" s="89"/>
    </row>
    <row r="116" ht="18.75">
      <c r="A116" s="89"/>
    </row>
    <row r="117" ht="18.75">
      <c r="A117" s="89"/>
    </row>
    <row r="118" ht="18.75">
      <c r="A118" s="89"/>
    </row>
    <row r="119" ht="18.75">
      <c r="A119" s="89"/>
    </row>
    <row r="120" ht="18.75">
      <c r="A120" s="89"/>
    </row>
    <row r="121" ht="18.75">
      <c r="A121" s="89"/>
    </row>
    <row r="122" ht="18.75">
      <c r="A122" s="89"/>
    </row>
    <row r="123" ht="18.75">
      <c r="A123" s="89"/>
    </row>
    <row r="124" ht="18.75">
      <c r="A124" s="89"/>
    </row>
    <row r="125" ht="18.75">
      <c r="A125" s="89"/>
    </row>
    <row r="126" ht="18.75">
      <c r="A126" s="89"/>
    </row>
    <row r="127" ht="18.75">
      <c r="A127" s="89"/>
    </row>
    <row r="128" ht="18.75">
      <c r="A128" s="89"/>
    </row>
    <row r="129" ht="18.75">
      <c r="A129" s="89"/>
    </row>
    <row r="130" ht="18.75">
      <c r="A130" s="89"/>
    </row>
    <row r="131" ht="18.75">
      <c r="A131" s="89"/>
    </row>
    <row r="132" ht="18.75">
      <c r="A132" s="89"/>
    </row>
  </sheetData>
  <sheetProtection/>
  <mergeCells count="3">
    <mergeCell ref="B7:D7"/>
    <mergeCell ref="B8:D8"/>
    <mergeCell ref="B9:D9"/>
  </mergeCells>
  <printOptions/>
  <pageMargins left="0.7874015748031497" right="0.1968503937007874" top="0.3937007874015748" bottom="0.3937007874015748" header="0" footer="0"/>
  <pageSetup fitToHeight="100" horizontalDpi="600" verticalDpi="600" orientation="landscape" paperSize="9" scale="57" r:id="rId1"/>
  <headerFooter alignWithMargins="0">
    <oddFooter>&amp;R&amp;P</oddFooter>
  </headerFooter>
  <rowBreaks count="1" manualBreakCount="1">
    <brk id="37" max="6" man="1"/>
  </rowBreaks>
</worksheet>
</file>

<file path=xl/worksheets/sheet2.xml><?xml version="1.0" encoding="utf-8"?>
<worksheet xmlns="http://schemas.openxmlformats.org/spreadsheetml/2006/main" xmlns:r="http://schemas.openxmlformats.org/officeDocument/2006/relationships">
  <dimension ref="A1:IO177"/>
  <sheetViews>
    <sheetView view="pageBreakPreview" zoomScale="50" zoomScaleNormal="50" zoomScaleSheetLayoutView="50" zoomScalePageLayoutView="0" workbookViewId="0" topLeftCell="A1">
      <pane xSplit="1" ySplit="3" topLeftCell="C25" activePane="bottomRight" state="frozen"/>
      <selection pane="topLeft" activeCell="A1" sqref="A1"/>
      <selection pane="topRight" activeCell="B1" sqref="B1"/>
      <selection pane="bottomLeft" activeCell="A4" sqref="A4"/>
      <selection pane="bottomRight" activeCell="E99" sqref="E99"/>
    </sheetView>
  </sheetViews>
  <sheetFormatPr defaultColWidth="9.00390625" defaultRowHeight="12.75"/>
  <cols>
    <col min="1" max="1" width="12.375" style="58" customWidth="1"/>
    <col min="2" max="2" width="172.25390625" style="61" customWidth="1"/>
    <col min="3" max="3" width="19.375" style="35" customWidth="1"/>
    <col min="4" max="4" width="23.875" style="35" customWidth="1"/>
    <col min="5" max="5" width="25.875" style="35" customWidth="1"/>
    <col min="6" max="6" width="24.75390625" style="35" customWidth="1"/>
    <col min="7" max="7" width="21.875" style="35" customWidth="1"/>
    <col min="8" max="8" width="5.25390625" style="3" customWidth="1"/>
    <col min="9" max="9" width="13.25390625" style="34" bestFit="1" customWidth="1"/>
    <col min="10" max="10" width="15.375" style="34" customWidth="1"/>
    <col min="11" max="249" width="9.125" style="34" customWidth="1"/>
    <col min="250" max="16384" width="9.125" style="35" customWidth="1"/>
  </cols>
  <sheetData>
    <row r="1" spans="1:249" s="5" customFormat="1" ht="18.75">
      <c r="A1" s="1">
        <v>1</v>
      </c>
      <c r="B1" s="2">
        <v>2</v>
      </c>
      <c r="C1" s="1">
        <v>3</v>
      </c>
      <c r="D1" s="2">
        <v>4</v>
      </c>
      <c r="E1" s="1">
        <v>5</v>
      </c>
      <c r="F1" s="1">
        <v>6</v>
      </c>
      <c r="G1" s="1">
        <v>7</v>
      </c>
      <c r="H1" s="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row>
    <row r="2" spans="1:249" s="8" customFormat="1" ht="30.75" customHeight="1">
      <c r="A2" s="152" t="s">
        <v>2</v>
      </c>
      <c r="B2" s="153"/>
      <c r="C2" s="153"/>
      <c r="D2" s="153"/>
      <c r="E2" s="153"/>
      <c r="F2" s="153"/>
      <c r="G2" s="154"/>
      <c r="H2" s="6"/>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row>
    <row r="3" spans="1:249" s="10" customFormat="1" ht="28.5" customHeight="1">
      <c r="A3" s="155" t="s">
        <v>0</v>
      </c>
      <c r="B3" s="156"/>
      <c r="C3" s="156"/>
      <c r="D3" s="156"/>
      <c r="E3" s="156"/>
      <c r="F3" s="156"/>
      <c r="G3" s="157"/>
      <c r="H3" s="6"/>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row>
    <row r="4" spans="1:249" s="14" customFormat="1" ht="27" customHeight="1">
      <c r="A4" s="11" t="s">
        <v>3</v>
      </c>
      <c r="B4" s="12" t="s">
        <v>4</v>
      </c>
      <c r="C4" s="71">
        <v>2175406</v>
      </c>
      <c r="D4" s="46">
        <v>2655282</v>
      </c>
      <c r="E4" s="46">
        <v>2542877.59</v>
      </c>
      <c r="F4" s="72">
        <f>SUM(E4/C4*100)</f>
        <v>116.89209232667372</v>
      </c>
      <c r="G4" s="72">
        <f>SUM(E4/D4*100)</f>
        <v>95.76676187312684</v>
      </c>
      <c r="H4" s="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row>
    <row r="5" spans="1:249" s="14" customFormat="1" ht="22.5" customHeight="1">
      <c r="A5" s="15" t="s">
        <v>5</v>
      </c>
      <c r="B5" s="16" t="s">
        <v>6</v>
      </c>
      <c r="C5" s="17">
        <f>SUM(C6:C14)</f>
        <v>78675774</v>
      </c>
      <c r="D5" s="17">
        <f>SUM(D6:D14)</f>
        <v>85211970</v>
      </c>
      <c r="E5" s="17">
        <f>SUM(E6:E14)</f>
        <v>82801068.67</v>
      </c>
      <c r="F5" s="72">
        <f aca="true" t="shared" si="0" ref="F5:F69">SUM(E5/C5*100)</f>
        <v>105.24341161232174</v>
      </c>
      <c r="G5" s="72">
        <f aca="true" t="shared" si="1" ref="G5:G69">SUM(E5/D5*100)</f>
        <v>97.17070109985721</v>
      </c>
      <c r="H5" s="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row>
    <row r="6" spans="1:249" s="14" customFormat="1" ht="24.75" customHeight="1">
      <c r="A6" s="18" t="s">
        <v>7</v>
      </c>
      <c r="B6" s="19" t="s">
        <v>178</v>
      </c>
      <c r="C6" s="28">
        <v>74731854</v>
      </c>
      <c r="D6" s="20">
        <v>81026623</v>
      </c>
      <c r="E6" s="20">
        <v>78768948.81</v>
      </c>
      <c r="F6" s="73">
        <f t="shared" si="0"/>
        <v>105.40210712556389</v>
      </c>
      <c r="G6" s="73">
        <f t="shared" si="1"/>
        <v>97.21366372383557</v>
      </c>
      <c r="H6" s="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row>
    <row r="7" spans="1:249" s="14" customFormat="1" ht="25.5" customHeight="1">
      <c r="A7" s="18" t="s">
        <v>8</v>
      </c>
      <c r="B7" s="19" t="s">
        <v>179</v>
      </c>
      <c r="C7" s="28">
        <v>1012500</v>
      </c>
      <c r="D7" s="20">
        <v>1142500</v>
      </c>
      <c r="E7" s="20">
        <v>1091065.33</v>
      </c>
      <c r="F7" s="73">
        <f t="shared" si="0"/>
        <v>107.75953876543211</v>
      </c>
      <c r="G7" s="73">
        <f t="shared" si="1"/>
        <v>95.49805951859956</v>
      </c>
      <c r="H7" s="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row>
    <row r="8" spans="1:249" s="14" customFormat="1" ht="25.5" customHeight="1">
      <c r="A8" s="18" t="s">
        <v>9</v>
      </c>
      <c r="B8" s="19" t="s">
        <v>10</v>
      </c>
      <c r="C8" s="28">
        <v>849207</v>
      </c>
      <c r="D8" s="20">
        <v>862707</v>
      </c>
      <c r="E8" s="20">
        <v>856289.92</v>
      </c>
      <c r="F8" s="73">
        <f t="shared" si="0"/>
        <v>100.83406283744718</v>
      </c>
      <c r="G8" s="73">
        <f t="shared" si="1"/>
        <v>99.25616924401912</v>
      </c>
      <c r="H8" s="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row>
    <row r="9" spans="1:249" s="14" customFormat="1" ht="25.5" customHeight="1">
      <c r="A9" s="18" t="s">
        <v>223</v>
      </c>
      <c r="B9" s="19" t="s">
        <v>224</v>
      </c>
      <c r="C9" s="28"/>
      <c r="D9" s="20">
        <v>120751</v>
      </c>
      <c r="E9" s="20">
        <v>110933.17</v>
      </c>
      <c r="F9" s="73"/>
      <c r="G9" s="73">
        <f t="shared" si="1"/>
        <v>91.86935925996472</v>
      </c>
      <c r="H9" s="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row>
    <row r="10" spans="1:249" s="14" customFormat="1" ht="25.5" customHeight="1">
      <c r="A10" s="18" t="s">
        <v>11</v>
      </c>
      <c r="B10" s="19" t="s">
        <v>180</v>
      </c>
      <c r="C10" s="28">
        <v>827188</v>
      </c>
      <c r="D10" s="20">
        <v>906091</v>
      </c>
      <c r="E10" s="20">
        <v>865945.59</v>
      </c>
      <c r="F10" s="73">
        <f t="shared" si="0"/>
        <v>104.68546328041508</v>
      </c>
      <c r="G10" s="73">
        <f t="shared" si="1"/>
        <v>95.56938431128881</v>
      </c>
      <c r="H10" s="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row>
    <row r="11" spans="1:249" s="14" customFormat="1" ht="25.5" customHeight="1">
      <c r="A11" s="18" t="s">
        <v>12</v>
      </c>
      <c r="B11" s="19" t="s">
        <v>181</v>
      </c>
      <c r="C11" s="28">
        <v>713090</v>
      </c>
      <c r="D11" s="20">
        <v>809119</v>
      </c>
      <c r="E11" s="20">
        <v>765010.34</v>
      </c>
      <c r="F11" s="73">
        <f t="shared" si="0"/>
        <v>107.281036054355</v>
      </c>
      <c r="G11" s="73">
        <f t="shared" si="1"/>
        <v>94.54855713436466</v>
      </c>
      <c r="H11" s="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row>
    <row r="12" spans="1:249" s="14" customFormat="1" ht="25.5" customHeight="1">
      <c r="A12" s="18" t="s">
        <v>13</v>
      </c>
      <c r="B12" s="19" t="s">
        <v>14</v>
      </c>
      <c r="C12" s="28">
        <v>296255</v>
      </c>
      <c r="D12" s="20">
        <v>227092</v>
      </c>
      <c r="E12" s="20">
        <v>225841.13</v>
      </c>
      <c r="F12" s="73">
        <f t="shared" si="0"/>
        <v>76.23200621086565</v>
      </c>
      <c r="G12" s="73">
        <f t="shared" si="1"/>
        <v>99.44917918728974</v>
      </c>
      <c r="H12" s="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row>
    <row r="13" spans="1:249" s="14" customFormat="1" ht="25.5" customHeight="1">
      <c r="A13" s="18" t="s">
        <v>211</v>
      </c>
      <c r="B13" s="19" t="s">
        <v>212</v>
      </c>
      <c r="C13" s="28">
        <v>216720</v>
      </c>
      <c r="D13" s="20">
        <v>86317</v>
      </c>
      <c r="E13" s="20">
        <v>86264.38</v>
      </c>
      <c r="F13" s="73">
        <f t="shared" si="0"/>
        <v>39.80453119232189</v>
      </c>
      <c r="G13" s="73">
        <f t="shared" si="1"/>
        <v>99.93903865982368</v>
      </c>
      <c r="H13" s="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row>
    <row r="14" spans="1:249" s="14" customFormat="1" ht="30" customHeight="1">
      <c r="A14" s="18" t="s">
        <v>15</v>
      </c>
      <c r="B14" s="19" t="s">
        <v>182</v>
      </c>
      <c r="C14" s="28">
        <v>28960</v>
      </c>
      <c r="D14" s="20">
        <v>30770</v>
      </c>
      <c r="E14" s="20">
        <v>30770</v>
      </c>
      <c r="F14" s="73">
        <f t="shared" si="0"/>
        <v>106.25</v>
      </c>
      <c r="G14" s="73">
        <f t="shared" si="1"/>
        <v>100</v>
      </c>
      <c r="H14" s="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row>
    <row r="15" spans="1:249" s="14" customFormat="1" ht="27.75" customHeight="1">
      <c r="A15" s="15" t="s">
        <v>16</v>
      </c>
      <c r="B15" s="16" t="s">
        <v>17</v>
      </c>
      <c r="C15" s="17">
        <f>SUM(C16:C19)</f>
        <v>47337181</v>
      </c>
      <c r="D15" s="17">
        <f>SUM(D16:D19)</f>
        <v>51274774</v>
      </c>
      <c r="E15" s="17">
        <f>SUM(E16:E19)</f>
        <v>50828313.120000005</v>
      </c>
      <c r="F15" s="72">
        <f t="shared" si="0"/>
        <v>107.37503173245572</v>
      </c>
      <c r="G15" s="72">
        <f t="shared" si="1"/>
        <v>99.12927772241376</v>
      </c>
      <c r="H15" s="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row>
    <row r="16" spans="1:249" s="14" customFormat="1" ht="24" customHeight="1">
      <c r="A16" s="18" t="s">
        <v>18</v>
      </c>
      <c r="B16" s="21" t="s">
        <v>19</v>
      </c>
      <c r="C16" s="28">
        <v>33135545</v>
      </c>
      <c r="D16" s="20">
        <v>35310017</v>
      </c>
      <c r="E16" s="20">
        <v>35205018.32</v>
      </c>
      <c r="F16" s="73">
        <f t="shared" si="0"/>
        <v>106.24547844316427</v>
      </c>
      <c r="G16" s="73">
        <f t="shared" si="1"/>
        <v>99.7026376962662</v>
      </c>
      <c r="H16" s="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row>
    <row r="17" spans="1:249" s="14" customFormat="1" ht="24" customHeight="1">
      <c r="A17" s="18" t="s">
        <v>177</v>
      </c>
      <c r="B17" s="19" t="s">
        <v>183</v>
      </c>
      <c r="C17" s="28">
        <v>13340536</v>
      </c>
      <c r="D17" s="20">
        <v>14659357</v>
      </c>
      <c r="E17" s="20">
        <v>14320218.41</v>
      </c>
      <c r="F17" s="73">
        <f t="shared" si="0"/>
        <v>107.34365103471104</v>
      </c>
      <c r="G17" s="73">
        <f t="shared" si="1"/>
        <v>97.68653843412095</v>
      </c>
      <c r="H17" s="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row>
    <row r="18" spans="1:249" s="14" customFormat="1" ht="24" customHeight="1">
      <c r="A18" s="18" t="s">
        <v>20</v>
      </c>
      <c r="B18" s="21" t="s">
        <v>21</v>
      </c>
      <c r="C18" s="28">
        <v>65000</v>
      </c>
      <c r="D18" s="20">
        <v>75000</v>
      </c>
      <c r="E18" s="20">
        <v>72739</v>
      </c>
      <c r="F18" s="73">
        <f t="shared" si="0"/>
        <v>111.90615384615386</v>
      </c>
      <c r="G18" s="73">
        <f t="shared" si="1"/>
        <v>96.98533333333333</v>
      </c>
      <c r="H18" s="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row>
    <row r="19" spans="1:249" s="14" customFormat="1" ht="24" customHeight="1">
      <c r="A19" s="18" t="s">
        <v>22</v>
      </c>
      <c r="B19" s="21" t="s">
        <v>23</v>
      </c>
      <c r="C19" s="28">
        <v>796100</v>
      </c>
      <c r="D19" s="20">
        <v>1230400</v>
      </c>
      <c r="E19" s="20">
        <v>1230337.39</v>
      </c>
      <c r="F19" s="73">
        <f t="shared" si="0"/>
        <v>154.54558346941337</v>
      </c>
      <c r="G19" s="73">
        <f t="shared" si="1"/>
        <v>99.99491141092327</v>
      </c>
      <c r="H19" s="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row>
    <row r="20" spans="1:249" s="14" customFormat="1" ht="27.75" customHeight="1">
      <c r="A20" s="15" t="s">
        <v>24</v>
      </c>
      <c r="B20" s="16" t="s">
        <v>25</v>
      </c>
      <c r="C20" s="17">
        <f>SUM(C21:C54)</f>
        <v>125190200</v>
      </c>
      <c r="D20" s="17">
        <f>SUM(D21:D54)</f>
        <v>137582897.62</v>
      </c>
      <c r="E20" s="17">
        <f>SUM(E21:E54)</f>
        <v>137111587.56</v>
      </c>
      <c r="F20" s="72">
        <f t="shared" si="0"/>
        <v>109.5226204287556</v>
      </c>
      <c r="G20" s="72">
        <f t="shared" si="1"/>
        <v>99.65743557654837</v>
      </c>
      <c r="H20" s="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row>
    <row r="21" spans="1:249" s="14" customFormat="1" ht="44.25" customHeight="1">
      <c r="A21" s="18" t="s">
        <v>26</v>
      </c>
      <c r="B21" s="21" t="s">
        <v>27</v>
      </c>
      <c r="C21" s="28">
        <v>9105000</v>
      </c>
      <c r="D21" s="20">
        <v>8931436.63</v>
      </c>
      <c r="E21" s="20">
        <v>8927659.51</v>
      </c>
      <c r="F21" s="73">
        <f t="shared" si="0"/>
        <v>98.05227358594179</v>
      </c>
      <c r="G21" s="73">
        <f t="shared" si="1"/>
        <v>99.95770982702476</v>
      </c>
      <c r="H21" s="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row>
    <row r="22" spans="1:249" s="14" customFormat="1" ht="42" customHeight="1">
      <c r="A22" s="22" t="s">
        <v>28</v>
      </c>
      <c r="B22" s="23" t="s">
        <v>29</v>
      </c>
      <c r="C22" s="28">
        <v>548300</v>
      </c>
      <c r="D22" s="24">
        <v>547486.98</v>
      </c>
      <c r="E22" s="24">
        <v>547463.63</v>
      </c>
      <c r="F22" s="73">
        <f t="shared" si="0"/>
        <v>99.84746124384462</v>
      </c>
      <c r="G22" s="73">
        <v>0</v>
      </c>
      <c r="H22" s="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row>
    <row r="23" spans="1:249" s="26" customFormat="1" ht="189" customHeight="1">
      <c r="A23" s="18" t="s">
        <v>30</v>
      </c>
      <c r="B23" s="27" t="s">
        <v>31</v>
      </c>
      <c r="C23" s="28">
        <v>825000</v>
      </c>
      <c r="D23" s="20">
        <v>357540.35</v>
      </c>
      <c r="E23" s="20">
        <v>357540.35</v>
      </c>
      <c r="F23" s="73">
        <f t="shared" si="0"/>
        <v>43.33822424242424</v>
      </c>
      <c r="G23" s="73">
        <f t="shared" si="1"/>
        <v>100</v>
      </c>
      <c r="H23" s="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row>
    <row r="24" spans="1:249" s="26" customFormat="1" ht="52.5" customHeight="1">
      <c r="A24" s="29" t="s">
        <v>32</v>
      </c>
      <c r="B24" s="30" t="s">
        <v>33</v>
      </c>
      <c r="C24" s="28">
        <v>2800</v>
      </c>
      <c r="D24" s="20">
        <v>4062.4</v>
      </c>
      <c r="E24" s="20">
        <v>3046.8</v>
      </c>
      <c r="F24" s="73">
        <f t="shared" si="0"/>
        <v>108.81428571428573</v>
      </c>
      <c r="G24" s="73">
        <v>0</v>
      </c>
      <c r="H24" s="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row>
    <row r="25" spans="1:249" s="14" customFormat="1" ht="42" customHeight="1">
      <c r="A25" s="22" t="s">
        <v>34</v>
      </c>
      <c r="B25" s="23" t="s">
        <v>35</v>
      </c>
      <c r="C25" s="28">
        <v>1535000</v>
      </c>
      <c r="D25" s="31">
        <v>1924223.54</v>
      </c>
      <c r="E25" s="31">
        <f>D25</f>
        <v>1924223.54</v>
      </c>
      <c r="F25" s="73">
        <f t="shared" si="0"/>
        <v>125.35658241042344</v>
      </c>
      <c r="G25" s="73">
        <f t="shared" si="1"/>
        <v>100</v>
      </c>
      <c r="H25" s="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row>
    <row r="26" spans="1:249" s="14" customFormat="1" ht="48.75" customHeight="1">
      <c r="A26" s="18" t="s">
        <v>36</v>
      </c>
      <c r="B26" s="25" t="s">
        <v>37</v>
      </c>
      <c r="C26" s="28">
        <v>403100</v>
      </c>
      <c r="D26" s="24">
        <v>347306.36</v>
      </c>
      <c r="E26" s="31">
        <v>339035.37</v>
      </c>
      <c r="F26" s="73">
        <f t="shared" si="0"/>
        <v>84.10701314810221</v>
      </c>
      <c r="G26" s="73">
        <v>0</v>
      </c>
      <c r="H26" s="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row>
    <row r="27" spans="1:249" s="14" customFormat="1" ht="98.25" customHeight="1">
      <c r="A27" s="18" t="s">
        <v>38</v>
      </c>
      <c r="B27" s="27" t="s">
        <v>39</v>
      </c>
      <c r="C27" s="28">
        <v>1240000</v>
      </c>
      <c r="D27" s="24">
        <v>412453.23</v>
      </c>
      <c r="E27" s="31">
        <f>D27</f>
        <v>412453.23</v>
      </c>
      <c r="F27" s="73">
        <f t="shared" si="0"/>
        <v>33.26235725806451</v>
      </c>
      <c r="G27" s="73">
        <f t="shared" si="1"/>
        <v>100</v>
      </c>
      <c r="H27" s="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row>
    <row r="28" spans="1:249" s="14" customFormat="1" ht="74.25" customHeight="1">
      <c r="A28" s="18" t="s">
        <v>40</v>
      </c>
      <c r="B28" s="27" t="s">
        <v>41</v>
      </c>
      <c r="C28" s="28">
        <v>61200</v>
      </c>
      <c r="D28" s="20">
        <v>68104.7</v>
      </c>
      <c r="E28" s="31">
        <f>D28</f>
        <v>68104.7</v>
      </c>
      <c r="F28" s="73">
        <f t="shared" si="0"/>
        <v>111.28218954248365</v>
      </c>
      <c r="G28" s="73">
        <v>0</v>
      </c>
      <c r="H28" s="32"/>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row>
    <row r="29" spans="1:249" s="14" customFormat="1" ht="36" customHeight="1">
      <c r="A29" s="29" t="s">
        <v>42</v>
      </c>
      <c r="B29" s="33" t="s">
        <v>43</v>
      </c>
      <c r="C29" s="28">
        <v>350000</v>
      </c>
      <c r="D29" s="20">
        <v>350000</v>
      </c>
      <c r="E29" s="20">
        <v>349999.99</v>
      </c>
      <c r="F29" s="73">
        <f t="shared" si="0"/>
        <v>99.99999714285714</v>
      </c>
      <c r="G29" s="73">
        <f t="shared" si="1"/>
        <v>99.99999714285714</v>
      </c>
      <c r="H29" s="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row>
    <row r="30" spans="1:249" s="14" customFormat="1" ht="25.5" customHeight="1">
      <c r="A30" s="29" t="s">
        <v>44</v>
      </c>
      <c r="B30" s="33" t="s">
        <v>45</v>
      </c>
      <c r="C30" s="28">
        <v>995000</v>
      </c>
      <c r="D30" s="31">
        <v>776595.03</v>
      </c>
      <c r="E30" s="31">
        <f>D30</f>
        <v>776595.03</v>
      </c>
      <c r="F30" s="73">
        <f t="shared" si="0"/>
        <v>78.04975175879397</v>
      </c>
      <c r="G30" s="73">
        <f t="shared" si="1"/>
        <v>100</v>
      </c>
      <c r="H30" s="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row>
    <row r="31" spans="1:249" s="14" customFormat="1" ht="25.5" customHeight="1">
      <c r="A31" s="29" t="s">
        <v>46</v>
      </c>
      <c r="B31" s="33" t="s">
        <v>47</v>
      </c>
      <c r="C31" s="28">
        <v>64600</v>
      </c>
      <c r="D31" s="31">
        <v>75750.67</v>
      </c>
      <c r="E31" s="31">
        <v>74518.44</v>
      </c>
      <c r="F31" s="73">
        <f t="shared" si="0"/>
        <v>115.35362229102168</v>
      </c>
      <c r="G31" s="73">
        <v>0</v>
      </c>
      <c r="H31" s="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row>
    <row r="32" spans="1:249" s="14" customFormat="1" ht="33" customHeight="1">
      <c r="A32" s="29" t="s">
        <v>48</v>
      </c>
      <c r="B32" s="30" t="s">
        <v>49</v>
      </c>
      <c r="C32" s="28">
        <v>519000</v>
      </c>
      <c r="D32" s="31">
        <v>388363.96</v>
      </c>
      <c r="E32" s="31">
        <f>D32</f>
        <v>388363.96</v>
      </c>
      <c r="F32" s="73">
        <f t="shared" si="0"/>
        <v>74.82927938342968</v>
      </c>
      <c r="G32" s="73">
        <f t="shared" si="1"/>
        <v>100</v>
      </c>
      <c r="H32" s="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row>
    <row r="33" spans="1:249" s="14" customFormat="1" ht="33" customHeight="1">
      <c r="A33" s="29" t="s">
        <v>50</v>
      </c>
      <c r="B33" s="30" t="s">
        <v>51</v>
      </c>
      <c r="C33" s="28">
        <v>305000</v>
      </c>
      <c r="D33" s="31">
        <v>243123.22</v>
      </c>
      <c r="E33" s="31">
        <f aca="true" t="shared" si="2" ref="E33:E40">D33</f>
        <v>243123.22</v>
      </c>
      <c r="F33" s="73">
        <f t="shared" si="0"/>
        <v>79.71253114754099</v>
      </c>
      <c r="G33" s="73">
        <f t="shared" si="1"/>
        <v>100</v>
      </c>
      <c r="H33" s="3">
        <v>3</v>
      </c>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row>
    <row r="34" spans="1:249" s="14" customFormat="1" ht="25.5" customHeight="1">
      <c r="A34" s="29" t="s">
        <v>52</v>
      </c>
      <c r="B34" s="30" t="s">
        <v>53</v>
      </c>
      <c r="C34" s="28">
        <v>23042000</v>
      </c>
      <c r="D34" s="31">
        <v>22733605.32</v>
      </c>
      <c r="E34" s="31">
        <f t="shared" si="2"/>
        <v>22733605.32</v>
      </c>
      <c r="F34" s="73">
        <f t="shared" si="0"/>
        <v>98.66159760437462</v>
      </c>
      <c r="G34" s="73">
        <f t="shared" si="1"/>
        <v>100</v>
      </c>
      <c r="H34" s="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row>
    <row r="35" spans="1:249" s="14" customFormat="1" ht="25.5" customHeight="1">
      <c r="A35" s="29" t="s">
        <v>54</v>
      </c>
      <c r="B35" s="30" t="s">
        <v>55</v>
      </c>
      <c r="C35" s="28">
        <v>2970000</v>
      </c>
      <c r="D35" s="31">
        <v>3126794.08</v>
      </c>
      <c r="E35" s="31">
        <f t="shared" si="2"/>
        <v>3126794.08</v>
      </c>
      <c r="F35" s="73">
        <f t="shared" si="0"/>
        <v>105.27926195286194</v>
      </c>
      <c r="G35" s="73">
        <f t="shared" si="1"/>
        <v>100</v>
      </c>
      <c r="H35" s="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row>
    <row r="36" spans="1:249" s="14" customFormat="1" ht="25.5" customHeight="1">
      <c r="A36" s="29" t="s">
        <v>56</v>
      </c>
      <c r="B36" s="30" t="s">
        <v>57</v>
      </c>
      <c r="C36" s="28">
        <v>5264000</v>
      </c>
      <c r="D36" s="31">
        <v>7032596.1</v>
      </c>
      <c r="E36" s="31">
        <f t="shared" si="2"/>
        <v>7032596.1</v>
      </c>
      <c r="F36" s="73">
        <f t="shared" si="0"/>
        <v>133.59795022796354</v>
      </c>
      <c r="G36" s="73">
        <f t="shared" si="1"/>
        <v>100</v>
      </c>
      <c r="H36" s="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row>
    <row r="37" spans="1:249" s="14" customFormat="1" ht="25.5" customHeight="1">
      <c r="A37" s="29" t="s">
        <v>58</v>
      </c>
      <c r="B37" s="30" t="s">
        <v>59</v>
      </c>
      <c r="C37" s="28">
        <v>897000</v>
      </c>
      <c r="D37" s="31">
        <v>307414.99</v>
      </c>
      <c r="E37" s="31">
        <f t="shared" si="2"/>
        <v>307414.99</v>
      </c>
      <c r="F37" s="73">
        <f t="shared" si="0"/>
        <v>34.27145930880713</v>
      </c>
      <c r="G37" s="73">
        <f t="shared" si="1"/>
        <v>100</v>
      </c>
      <c r="H37" s="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row>
    <row r="38" spans="1:249" s="14" customFormat="1" ht="25.5" customHeight="1">
      <c r="A38" s="29" t="s">
        <v>60</v>
      </c>
      <c r="B38" s="30" t="s">
        <v>61</v>
      </c>
      <c r="C38" s="28">
        <v>80000</v>
      </c>
      <c r="D38" s="31">
        <v>52042.73</v>
      </c>
      <c r="E38" s="31">
        <f t="shared" si="2"/>
        <v>52042.73</v>
      </c>
      <c r="F38" s="73">
        <f t="shared" si="0"/>
        <v>65.05341250000001</v>
      </c>
      <c r="G38" s="73">
        <f t="shared" si="1"/>
        <v>100</v>
      </c>
      <c r="H38" s="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row>
    <row r="39" spans="1:249" s="14" customFormat="1" ht="25.5" customHeight="1">
      <c r="A39" s="29" t="s">
        <v>62</v>
      </c>
      <c r="B39" s="30" t="s">
        <v>63</v>
      </c>
      <c r="C39" s="28">
        <v>10573000</v>
      </c>
      <c r="D39" s="31">
        <v>10172358.17</v>
      </c>
      <c r="E39" s="31">
        <v>10172337.46</v>
      </c>
      <c r="F39" s="73">
        <f t="shared" si="0"/>
        <v>96.21051224817934</v>
      </c>
      <c r="G39" s="73">
        <f t="shared" si="1"/>
        <v>99.99979640905626</v>
      </c>
      <c r="H39" s="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row>
    <row r="40" spans="1:249" s="14" customFormat="1" ht="25.5" customHeight="1">
      <c r="A40" s="29" t="s">
        <v>64</v>
      </c>
      <c r="B40" s="30" t="s">
        <v>65</v>
      </c>
      <c r="C40" s="28">
        <v>47927700</v>
      </c>
      <c r="D40" s="31">
        <v>58281881.22</v>
      </c>
      <c r="E40" s="31">
        <f t="shared" si="2"/>
        <v>58281881.22</v>
      </c>
      <c r="F40" s="73">
        <f t="shared" si="0"/>
        <v>121.60375152573563</v>
      </c>
      <c r="G40" s="73">
        <f t="shared" si="1"/>
        <v>100</v>
      </c>
      <c r="H40" s="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row>
    <row r="41" spans="1:249" s="14" customFormat="1" ht="46.5" customHeight="1">
      <c r="A41" s="29" t="s">
        <v>66</v>
      </c>
      <c r="B41" s="30" t="s">
        <v>67</v>
      </c>
      <c r="C41" s="28">
        <v>1644800</v>
      </c>
      <c r="D41" s="31">
        <v>3729488.89</v>
      </c>
      <c r="E41" s="31">
        <v>3694321.25</v>
      </c>
      <c r="F41" s="73" t="s">
        <v>222</v>
      </c>
      <c r="G41" s="73">
        <f t="shared" si="1"/>
        <v>99.05703861742835</v>
      </c>
      <c r="H41" s="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row>
    <row r="42" spans="1:249" s="14" customFormat="1" ht="29.25" customHeight="1">
      <c r="A42" s="29" t="s">
        <v>68</v>
      </c>
      <c r="B42" s="30" t="s">
        <v>69</v>
      </c>
      <c r="C42" s="28">
        <v>250400</v>
      </c>
      <c r="D42" s="31">
        <v>453700</v>
      </c>
      <c r="E42" s="31">
        <v>443333.2</v>
      </c>
      <c r="F42" s="73">
        <f t="shared" si="0"/>
        <v>177.04999999999998</v>
      </c>
      <c r="G42" s="73">
        <f t="shared" si="1"/>
        <v>97.71505400044083</v>
      </c>
      <c r="H42" s="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row>
    <row r="43" spans="1:249" s="14" customFormat="1" ht="25.5" customHeight="1">
      <c r="A43" s="29" t="s">
        <v>197</v>
      </c>
      <c r="B43" s="30" t="s">
        <v>198</v>
      </c>
      <c r="C43" s="28">
        <v>1965000</v>
      </c>
      <c r="D43" s="31">
        <v>2001811.99</v>
      </c>
      <c r="E43" s="31">
        <f>D43</f>
        <v>2001811.99</v>
      </c>
      <c r="F43" s="73">
        <f t="shared" si="0"/>
        <v>101.87338371501274</v>
      </c>
      <c r="G43" s="73">
        <f t="shared" si="1"/>
        <v>100</v>
      </c>
      <c r="H43" s="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row>
    <row r="44" spans="1:249" s="14" customFormat="1" ht="25.5" customHeight="1">
      <c r="A44" s="29" t="s">
        <v>70</v>
      </c>
      <c r="B44" s="30" t="s">
        <v>71</v>
      </c>
      <c r="C44" s="28">
        <v>37800</v>
      </c>
      <c r="D44" s="31">
        <v>18800</v>
      </c>
      <c r="E44" s="31">
        <v>12610</v>
      </c>
      <c r="F44" s="73">
        <f t="shared" si="0"/>
        <v>33.35978835978836</v>
      </c>
      <c r="G44" s="73">
        <f t="shared" si="1"/>
        <v>67.07446808510639</v>
      </c>
      <c r="H44" s="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row>
    <row r="45" spans="1:249" s="14" customFormat="1" ht="25.5" customHeight="1">
      <c r="A45" s="29" t="s">
        <v>72</v>
      </c>
      <c r="B45" s="30" t="s">
        <v>73</v>
      </c>
      <c r="C45" s="28">
        <v>43500</v>
      </c>
      <c r="D45" s="31">
        <v>68500</v>
      </c>
      <c r="E45" s="31">
        <v>64654.14</v>
      </c>
      <c r="F45" s="73">
        <f t="shared" si="0"/>
        <v>148.63020689655173</v>
      </c>
      <c r="G45" s="73">
        <v>0</v>
      </c>
      <c r="H45" s="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c r="HU45" s="13"/>
      <c r="HV45" s="13"/>
      <c r="HW45" s="13"/>
      <c r="HX45" s="13"/>
      <c r="HY45" s="13"/>
      <c r="HZ45" s="13"/>
      <c r="IA45" s="13"/>
      <c r="IB45" s="13"/>
      <c r="IC45" s="13"/>
      <c r="ID45" s="13"/>
      <c r="IE45" s="13"/>
      <c r="IF45" s="13"/>
      <c r="IG45" s="13"/>
      <c r="IH45" s="13"/>
      <c r="II45" s="13"/>
      <c r="IJ45" s="13"/>
      <c r="IK45" s="13"/>
      <c r="IL45" s="13"/>
      <c r="IM45" s="13"/>
      <c r="IN45" s="13"/>
      <c r="IO45" s="13"/>
    </row>
    <row r="46" spans="1:249" s="14" customFormat="1" ht="25.5" customHeight="1">
      <c r="A46" s="29" t="s">
        <v>74</v>
      </c>
      <c r="B46" s="30" t="s">
        <v>75</v>
      </c>
      <c r="C46" s="28">
        <v>401800</v>
      </c>
      <c r="D46" s="31">
        <v>419543.62</v>
      </c>
      <c r="E46" s="31">
        <v>413128.85</v>
      </c>
      <c r="F46" s="73">
        <f t="shared" si="0"/>
        <v>102.81952463912394</v>
      </c>
      <c r="G46" s="73">
        <f t="shared" si="1"/>
        <v>98.471012382455</v>
      </c>
      <c r="H46" s="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c r="HU46" s="13"/>
      <c r="HV46" s="13"/>
      <c r="HW46" s="13"/>
      <c r="HX46" s="13"/>
      <c r="HY46" s="13"/>
      <c r="HZ46" s="13"/>
      <c r="IA46" s="13"/>
      <c r="IB46" s="13"/>
      <c r="IC46" s="13"/>
      <c r="ID46" s="13"/>
      <c r="IE46" s="13"/>
      <c r="IF46" s="13"/>
      <c r="IG46" s="13"/>
      <c r="IH46" s="13"/>
      <c r="II46" s="13"/>
      <c r="IJ46" s="13"/>
      <c r="IK46" s="13"/>
      <c r="IL46" s="13"/>
      <c r="IM46" s="13"/>
      <c r="IN46" s="13"/>
      <c r="IO46" s="13"/>
    </row>
    <row r="47" spans="1:249" s="14" customFormat="1" ht="25.5" customHeight="1">
      <c r="A47" s="29" t="s">
        <v>76</v>
      </c>
      <c r="B47" s="30" t="s">
        <v>77</v>
      </c>
      <c r="C47" s="28">
        <v>2700</v>
      </c>
      <c r="D47" s="31">
        <v>2700</v>
      </c>
      <c r="E47" s="31">
        <v>2095.4</v>
      </c>
      <c r="F47" s="73">
        <f t="shared" si="0"/>
        <v>77.60740740740741</v>
      </c>
      <c r="G47" s="73">
        <v>0</v>
      </c>
      <c r="H47" s="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c r="HT47" s="13"/>
      <c r="HU47" s="13"/>
      <c r="HV47" s="13"/>
      <c r="HW47" s="13"/>
      <c r="HX47" s="13"/>
      <c r="HY47" s="13"/>
      <c r="HZ47" s="13"/>
      <c r="IA47" s="13"/>
      <c r="IB47" s="13"/>
      <c r="IC47" s="13"/>
      <c r="ID47" s="13"/>
      <c r="IE47" s="13"/>
      <c r="IF47" s="13"/>
      <c r="IG47" s="13"/>
      <c r="IH47" s="13"/>
      <c r="II47" s="13"/>
      <c r="IJ47" s="13"/>
      <c r="IK47" s="13"/>
      <c r="IL47" s="13"/>
      <c r="IM47" s="13"/>
      <c r="IN47" s="13"/>
      <c r="IO47" s="13"/>
    </row>
    <row r="48" spans="1:249" s="14" customFormat="1" ht="25.5" customHeight="1">
      <c r="A48" s="29" t="s">
        <v>78</v>
      </c>
      <c r="B48" s="30" t="s">
        <v>79</v>
      </c>
      <c r="C48" s="28">
        <v>6000</v>
      </c>
      <c r="D48" s="31">
        <v>6000</v>
      </c>
      <c r="E48" s="31">
        <v>5950</v>
      </c>
      <c r="F48" s="73">
        <f t="shared" si="0"/>
        <v>99.16666666666667</v>
      </c>
      <c r="G48" s="73">
        <f t="shared" si="1"/>
        <v>99.16666666666667</v>
      </c>
      <c r="H48" s="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c r="HT48" s="13"/>
      <c r="HU48" s="13"/>
      <c r="HV48" s="13"/>
      <c r="HW48" s="13"/>
      <c r="HX48" s="13"/>
      <c r="HY48" s="13"/>
      <c r="HZ48" s="13"/>
      <c r="IA48" s="13"/>
      <c r="IB48" s="13"/>
      <c r="IC48" s="13"/>
      <c r="ID48" s="13"/>
      <c r="IE48" s="13"/>
      <c r="IF48" s="13"/>
      <c r="IG48" s="13"/>
      <c r="IH48" s="13"/>
      <c r="II48" s="13"/>
      <c r="IJ48" s="13"/>
      <c r="IK48" s="13"/>
      <c r="IL48" s="13"/>
      <c r="IM48" s="13"/>
      <c r="IN48" s="13"/>
      <c r="IO48" s="13"/>
    </row>
    <row r="49" spans="1:249" s="14" customFormat="1" ht="25.5" customHeight="1">
      <c r="A49" s="29" t="s">
        <v>80</v>
      </c>
      <c r="B49" s="30" t="s">
        <v>81</v>
      </c>
      <c r="C49" s="28">
        <v>1900</v>
      </c>
      <c r="D49" s="31">
        <v>1900</v>
      </c>
      <c r="E49" s="31">
        <v>0</v>
      </c>
      <c r="F49" s="73">
        <f t="shared" si="0"/>
        <v>0</v>
      </c>
      <c r="G49" s="73">
        <v>0</v>
      </c>
      <c r="H49" s="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row>
    <row r="50" spans="1:249" s="14" customFormat="1" ht="25.5" customHeight="1">
      <c r="A50" s="29" t="s">
        <v>82</v>
      </c>
      <c r="B50" s="30" t="s">
        <v>83</v>
      </c>
      <c r="C50" s="28">
        <v>5000</v>
      </c>
      <c r="D50" s="31">
        <v>5000</v>
      </c>
      <c r="E50" s="31">
        <v>125</v>
      </c>
      <c r="F50" s="73">
        <f t="shared" si="0"/>
        <v>2.5</v>
      </c>
      <c r="G50" s="73">
        <f t="shared" si="1"/>
        <v>2.5</v>
      </c>
      <c r="H50" s="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row>
    <row r="51" spans="1:249" s="14" customFormat="1" ht="25.5" customHeight="1">
      <c r="A51" s="29" t="s">
        <v>84</v>
      </c>
      <c r="B51" s="30" t="s">
        <v>85</v>
      </c>
      <c r="C51" s="28">
        <v>4668500</v>
      </c>
      <c r="D51" s="31">
        <v>4700000</v>
      </c>
      <c r="E51" s="31">
        <v>4440587.3</v>
      </c>
      <c r="F51" s="73">
        <f t="shared" si="0"/>
        <v>95.1180743279426</v>
      </c>
      <c r="G51" s="73">
        <f t="shared" si="1"/>
        <v>94.48058085106382</v>
      </c>
      <c r="H51" s="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c r="IH51" s="13"/>
      <c r="II51" s="13"/>
      <c r="IJ51" s="13"/>
      <c r="IK51" s="13"/>
      <c r="IL51" s="13"/>
      <c r="IM51" s="13"/>
      <c r="IN51" s="13"/>
      <c r="IO51" s="13"/>
    </row>
    <row r="52" spans="1:249" s="14" customFormat="1" ht="42" customHeight="1">
      <c r="A52" s="29" t="s">
        <v>153</v>
      </c>
      <c r="B52" s="30" t="s">
        <v>154</v>
      </c>
      <c r="C52" s="28">
        <v>402100</v>
      </c>
      <c r="D52" s="31">
        <v>402100</v>
      </c>
      <c r="E52" s="31">
        <v>273960.7</v>
      </c>
      <c r="F52" s="73">
        <f t="shared" si="0"/>
        <v>68.13247948271575</v>
      </c>
      <c r="G52" s="73">
        <f t="shared" si="1"/>
        <v>68.13247948271575</v>
      </c>
      <c r="H52" s="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c r="HY52" s="13"/>
      <c r="HZ52" s="13"/>
      <c r="IA52" s="13"/>
      <c r="IB52" s="13"/>
      <c r="IC52" s="13"/>
      <c r="ID52" s="13"/>
      <c r="IE52" s="13"/>
      <c r="IF52" s="13"/>
      <c r="IG52" s="13"/>
      <c r="IH52" s="13"/>
      <c r="II52" s="13"/>
      <c r="IJ52" s="13"/>
      <c r="IK52" s="13"/>
      <c r="IL52" s="13"/>
      <c r="IM52" s="13"/>
      <c r="IN52" s="13"/>
      <c r="IO52" s="13"/>
    </row>
    <row r="53" spans="1:249" s="14" customFormat="1" ht="46.5" customHeight="1">
      <c r="A53" s="29" t="s">
        <v>86</v>
      </c>
      <c r="B53" s="30" t="s">
        <v>87</v>
      </c>
      <c r="C53" s="28">
        <v>113000</v>
      </c>
      <c r="D53" s="31">
        <v>137144</v>
      </c>
      <c r="E53" s="31">
        <v>137140.62</v>
      </c>
      <c r="F53" s="73">
        <f t="shared" si="0"/>
        <v>121.36338053097344</v>
      </c>
      <c r="G53" s="73">
        <f t="shared" si="1"/>
        <v>99.99753543720469</v>
      </c>
      <c r="H53" s="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c r="IH53" s="13"/>
      <c r="II53" s="13"/>
      <c r="IJ53" s="13"/>
      <c r="IK53" s="13"/>
      <c r="IL53" s="13"/>
      <c r="IM53" s="13"/>
      <c r="IN53" s="13"/>
      <c r="IO53" s="13"/>
    </row>
    <row r="54" spans="1:249" s="14" customFormat="1" ht="26.25" customHeight="1">
      <c r="A54" s="18" t="s">
        <v>88</v>
      </c>
      <c r="B54" s="25" t="s">
        <v>89</v>
      </c>
      <c r="C54" s="28">
        <v>8940000</v>
      </c>
      <c r="D54" s="31">
        <v>9503069.44</v>
      </c>
      <c r="E54" s="31">
        <f>D54</f>
        <v>9503069.44</v>
      </c>
      <c r="F54" s="73">
        <f t="shared" si="0"/>
        <v>106.29831588366889</v>
      </c>
      <c r="G54" s="72">
        <f t="shared" si="1"/>
        <v>100</v>
      </c>
      <c r="H54" s="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c r="HU54" s="13"/>
      <c r="HV54" s="13"/>
      <c r="HW54" s="13"/>
      <c r="HX54" s="13"/>
      <c r="HY54" s="13"/>
      <c r="HZ54" s="13"/>
      <c r="IA54" s="13"/>
      <c r="IB54" s="13"/>
      <c r="IC54" s="13"/>
      <c r="ID54" s="13"/>
      <c r="IE54" s="13"/>
      <c r="IF54" s="13"/>
      <c r="IG54" s="13"/>
      <c r="IH54" s="13"/>
      <c r="II54" s="13"/>
      <c r="IJ54" s="13"/>
      <c r="IK54" s="13"/>
      <c r="IL54" s="13"/>
      <c r="IM54" s="13"/>
      <c r="IN54" s="13"/>
      <c r="IO54" s="13"/>
    </row>
    <row r="55" spans="1:249" s="14" customFormat="1" ht="26.25" customHeight="1">
      <c r="A55" s="15" t="s">
        <v>90</v>
      </c>
      <c r="B55" s="16" t="s">
        <v>91</v>
      </c>
      <c r="C55" s="17">
        <f>C56</f>
        <v>25000</v>
      </c>
      <c r="D55" s="17">
        <f>D56</f>
        <v>70500</v>
      </c>
      <c r="E55" s="17">
        <f>E56</f>
        <v>62697.88</v>
      </c>
      <c r="F55" s="72" t="s">
        <v>222</v>
      </c>
      <c r="G55" s="72">
        <f t="shared" si="1"/>
        <v>88.93316312056737</v>
      </c>
      <c r="H55" s="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c r="HT55" s="13"/>
      <c r="HU55" s="13"/>
      <c r="HV55" s="13"/>
      <c r="HW55" s="13"/>
      <c r="HX55" s="13"/>
      <c r="HY55" s="13"/>
      <c r="HZ55" s="13"/>
      <c r="IA55" s="13"/>
      <c r="IB55" s="13"/>
      <c r="IC55" s="13"/>
      <c r="ID55" s="13"/>
      <c r="IE55" s="13"/>
      <c r="IF55" s="13"/>
      <c r="IG55" s="13"/>
      <c r="IH55" s="13"/>
      <c r="II55" s="13"/>
      <c r="IJ55" s="13"/>
      <c r="IK55" s="13"/>
      <c r="IL55" s="13"/>
      <c r="IM55" s="13"/>
      <c r="IN55" s="13"/>
      <c r="IO55" s="13"/>
    </row>
    <row r="56" spans="1:7" ht="26.25" customHeight="1">
      <c r="A56" s="18" t="s">
        <v>92</v>
      </c>
      <c r="B56" s="21" t="s">
        <v>93</v>
      </c>
      <c r="C56" s="74">
        <v>25000</v>
      </c>
      <c r="D56" s="20">
        <v>70500</v>
      </c>
      <c r="E56" s="20">
        <v>62697.88</v>
      </c>
      <c r="F56" s="73" t="s">
        <v>222</v>
      </c>
      <c r="G56" s="73">
        <f t="shared" si="1"/>
        <v>88.93316312056737</v>
      </c>
    </row>
    <row r="57" spans="1:7" ht="29.25" customHeight="1">
      <c r="A57" s="36">
        <v>110000</v>
      </c>
      <c r="B57" s="16" t="s">
        <v>94</v>
      </c>
      <c r="C57" s="17">
        <f>SUM(C58:C63)</f>
        <v>7326543</v>
      </c>
      <c r="D57" s="17">
        <f>SUM(D58:D63)</f>
        <v>6588955</v>
      </c>
      <c r="E57" s="17">
        <f>SUM(E58:E63)</f>
        <v>6473017.309999999</v>
      </c>
      <c r="F57" s="72">
        <f t="shared" si="0"/>
        <v>88.3502261571385</v>
      </c>
      <c r="G57" s="72">
        <f t="shared" si="1"/>
        <v>98.24042370907068</v>
      </c>
    </row>
    <row r="58" spans="1:249" s="14" customFormat="1" ht="26.25" customHeight="1">
      <c r="A58" s="37">
        <v>110103</v>
      </c>
      <c r="B58" s="21" t="s">
        <v>95</v>
      </c>
      <c r="C58" s="28">
        <v>30000</v>
      </c>
      <c r="D58" s="20">
        <v>40000</v>
      </c>
      <c r="E58" s="20">
        <v>39996.78</v>
      </c>
      <c r="F58" s="73">
        <f t="shared" si="0"/>
        <v>133.3226</v>
      </c>
      <c r="G58" s="73">
        <f t="shared" si="1"/>
        <v>99.99195</v>
      </c>
      <c r="H58" s="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c r="IO58" s="13"/>
    </row>
    <row r="59" spans="1:249" s="14" customFormat="1" ht="26.25" customHeight="1">
      <c r="A59" s="37">
        <v>110201</v>
      </c>
      <c r="B59" s="21" t="s">
        <v>96</v>
      </c>
      <c r="C59" s="28">
        <v>3656000</v>
      </c>
      <c r="D59" s="20">
        <v>2891639</v>
      </c>
      <c r="E59" s="20">
        <v>2874841.08</v>
      </c>
      <c r="F59" s="73">
        <f t="shared" si="0"/>
        <v>78.63350875273524</v>
      </c>
      <c r="G59" s="73">
        <f t="shared" si="1"/>
        <v>99.41908654572718</v>
      </c>
      <c r="H59" s="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row>
    <row r="60" spans="1:249" s="14" customFormat="1" ht="26.25" customHeight="1">
      <c r="A60" s="37">
        <v>110202</v>
      </c>
      <c r="B60" s="21" t="s">
        <v>97</v>
      </c>
      <c r="C60" s="28">
        <v>16500</v>
      </c>
      <c r="D60" s="20">
        <v>15705</v>
      </c>
      <c r="E60" s="20">
        <v>15415.86</v>
      </c>
      <c r="F60" s="73">
        <f t="shared" si="0"/>
        <v>93.42945454545455</v>
      </c>
      <c r="G60" s="73">
        <f t="shared" si="1"/>
        <v>98.15893027698186</v>
      </c>
      <c r="H60" s="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c r="HT60" s="13"/>
      <c r="HU60" s="13"/>
      <c r="HV60" s="13"/>
      <c r="HW60" s="13"/>
      <c r="HX60" s="13"/>
      <c r="HY60" s="13"/>
      <c r="HZ60" s="13"/>
      <c r="IA60" s="13"/>
      <c r="IB60" s="13"/>
      <c r="IC60" s="13"/>
      <c r="ID60" s="13"/>
      <c r="IE60" s="13"/>
      <c r="IF60" s="13"/>
      <c r="IG60" s="13"/>
      <c r="IH60" s="13"/>
      <c r="II60" s="13"/>
      <c r="IJ60" s="13"/>
      <c r="IK60" s="13"/>
      <c r="IL60" s="13"/>
      <c r="IM60" s="13"/>
      <c r="IN60" s="13"/>
      <c r="IO60" s="13"/>
    </row>
    <row r="61" spans="1:249" s="14" customFormat="1" ht="26.25" customHeight="1">
      <c r="A61" s="37">
        <v>110204</v>
      </c>
      <c r="B61" s="21" t="s">
        <v>98</v>
      </c>
      <c r="C61" s="28">
        <v>1065743</v>
      </c>
      <c r="D61" s="20">
        <v>1209280</v>
      </c>
      <c r="E61" s="20">
        <v>1174056.39</v>
      </c>
      <c r="F61" s="73">
        <f t="shared" si="0"/>
        <v>110.16318099204028</v>
      </c>
      <c r="G61" s="73">
        <f t="shared" si="1"/>
        <v>97.0872246295316</v>
      </c>
      <c r="H61" s="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c r="HS61" s="13"/>
      <c r="HT61" s="13"/>
      <c r="HU61" s="13"/>
      <c r="HV61" s="13"/>
      <c r="HW61" s="13"/>
      <c r="HX61" s="13"/>
      <c r="HY61" s="13"/>
      <c r="HZ61" s="13"/>
      <c r="IA61" s="13"/>
      <c r="IB61" s="13"/>
      <c r="IC61" s="13"/>
      <c r="ID61" s="13"/>
      <c r="IE61" s="13"/>
      <c r="IF61" s="13"/>
      <c r="IG61" s="13"/>
      <c r="IH61" s="13"/>
      <c r="II61" s="13"/>
      <c r="IJ61" s="13"/>
      <c r="IK61" s="13"/>
      <c r="IL61" s="13"/>
      <c r="IM61" s="13"/>
      <c r="IN61" s="13"/>
      <c r="IO61" s="13"/>
    </row>
    <row r="62" spans="1:249" s="14" customFormat="1" ht="26.25" customHeight="1">
      <c r="A62" s="37">
        <v>110205</v>
      </c>
      <c r="B62" s="21" t="s">
        <v>99</v>
      </c>
      <c r="C62" s="28">
        <v>2075500</v>
      </c>
      <c r="D62" s="20">
        <v>1996168</v>
      </c>
      <c r="E62" s="20">
        <v>1933770.94</v>
      </c>
      <c r="F62" s="73">
        <f t="shared" si="0"/>
        <v>93.17132931823656</v>
      </c>
      <c r="G62" s="73">
        <f t="shared" si="1"/>
        <v>96.87415788651055</v>
      </c>
      <c r="H62" s="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c r="HS62" s="13"/>
      <c r="HT62" s="13"/>
      <c r="HU62" s="13"/>
      <c r="HV62" s="13"/>
      <c r="HW62" s="13"/>
      <c r="HX62" s="13"/>
      <c r="HY62" s="13"/>
      <c r="HZ62" s="13"/>
      <c r="IA62" s="13"/>
      <c r="IB62" s="13"/>
      <c r="IC62" s="13"/>
      <c r="ID62" s="13"/>
      <c r="IE62" s="13"/>
      <c r="IF62" s="13"/>
      <c r="IG62" s="13"/>
      <c r="IH62" s="13"/>
      <c r="II62" s="13"/>
      <c r="IJ62" s="13"/>
      <c r="IK62" s="13"/>
      <c r="IL62" s="13"/>
      <c r="IM62" s="13"/>
      <c r="IN62" s="13"/>
      <c r="IO62" s="13"/>
    </row>
    <row r="63" spans="1:249" s="14" customFormat="1" ht="26.25" customHeight="1">
      <c r="A63" s="37">
        <v>110502</v>
      </c>
      <c r="B63" s="21" t="s">
        <v>100</v>
      </c>
      <c r="C63" s="28">
        <v>482800</v>
      </c>
      <c r="D63" s="20">
        <v>436163</v>
      </c>
      <c r="E63" s="20">
        <v>434936.26</v>
      </c>
      <c r="F63" s="73">
        <f t="shared" si="0"/>
        <v>90.08621789560894</v>
      </c>
      <c r="G63" s="73">
        <f t="shared" si="1"/>
        <v>99.71874276359985</v>
      </c>
      <c r="H63" s="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c r="HS63" s="13"/>
      <c r="HT63" s="13"/>
      <c r="HU63" s="13"/>
      <c r="HV63" s="13"/>
      <c r="HW63" s="13"/>
      <c r="HX63" s="13"/>
      <c r="HY63" s="13"/>
      <c r="HZ63" s="13"/>
      <c r="IA63" s="13"/>
      <c r="IB63" s="13"/>
      <c r="IC63" s="13"/>
      <c r="ID63" s="13"/>
      <c r="IE63" s="13"/>
      <c r="IF63" s="13"/>
      <c r="IG63" s="13"/>
      <c r="IH63" s="13"/>
      <c r="II63" s="13"/>
      <c r="IJ63" s="13"/>
      <c r="IK63" s="13"/>
      <c r="IL63" s="13"/>
      <c r="IM63" s="13"/>
      <c r="IN63" s="13"/>
      <c r="IO63" s="13"/>
    </row>
    <row r="64" spans="1:249" s="14" customFormat="1" ht="26.25" customHeight="1">
      <c r="A64" s="36">
        <v>120000</v>
      </c>
      <c r="B64" s="16" t="s">
        <v>101</v>
      </c>
      <c r="C64" s="17">
        <f>SUM(C65:C66)</f>
        <v>185000</v>
      </c>
      <c r="D64" s="17">
        <f>SUM(D65:D66)</f>
        <v>168000</v>
      </c>
      <c r="E64" s="17">
        <f>SUM(E65:E66)</f>
        <v>153000</v>
      </c>
      <c r="F64" s="72">
        <f t="shared" si="0"/>
        <v>82.70270270270271</v>
      </c>
      <c r="G64" s="72">
        <f t="shared" si="1"/>
        <v>91.07142857142857</v>
      </c>
      <c r="H64" s="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c r="HU64" s="13"/>
      <c r="HV64" s="13"/>
      <c r="HW64" s="13"/>
      <c r="HX64" s="13"/>
      <c r="HY64" s="13"/>
      <c r="HZ64" s="13"/>
      <c r="IA64" s="13"/>
      <c r="IB64" s="13"/>
      <c r="IC64" s="13"/>
      <c r="ID64" s="13"/>
      <c r="IE64" s="13"/>
      <c r="IF64" s="13"/>
      <c r="IG64" s="13"/>
      <c r="IH64" s="13"/>
      <c r="II64" s="13"/>
      <c r="IJ64" s="13"/>
      <c r="IK64" s="13"/>
      <c r="IL64" s="13"/>
      <c r="IM64" s="13"/>
      <c r="IN64" s="13"/>
      <c r="IO64" s="13"/>
    </row>
    <row r="65" spans="1:249" s="14" customFormat="1" ht="26.25" customHeight="1">
      <c r="A65" s="37">
        <v>120201</v>
      </c>
      <c r="B65" s="21" t="s">
        <v>102</v>
      </c>
      <c r="C65" s="20">
        <v>180000</v>
      </c>
      <c r="D65" s="20">
        <v>165000</v>
      </c>
      <c r="E65" s="20">
        <v>150000</v>
      </c>
      <c r="F65" s="73">
        <f t="shared" si="0"/>
        <v>83.33333333333334</v>
      </c>
      <c r="G65" s="73">
        <f t="shared" si="1"/>
        <v>90.9090909090909</v>
      </c>
      <c r="H65" s="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c r="HO65" s="13"/>
      <c r="HP65" s="13"/>
      <c r="HQ65" s="13"/>
      <c r="HR65" s="13"/>
      <c r="HS65" s="13"/>
      <c r="HT65" s="13"/>
      <c r="HU65" s="13"/>
      <c r="HV65" s="13"/>
      <c r="HW65" s="13"/>
      <c r="HX65" s="13"/>
      <c r="HY65" s="13"/>
      <c r="HZ65" s="13"/>
      <c r="IA65" s="13"/>
      <c r="IB65" s="13"/>
      <c r="IC65" s="13"/>
      <c r="ID65" s="13"/>
      <c r="IE65" s="13"/>
      <c r="IF65" s="13"/>
      <c r="IG65" s="13"/>
      <c r="IH65" s="13"/>
      <c r="II65" s="13"/>
      <c r="IJ65" s="13"/>
      <c r="IK65" s="13"/>
      <c r="IL65" s="13"/>
      <c r="IM65" s="13"/>
      <c r="IN65" s="13"/>
      <c r="IO65" s="13"/>
    </row>
    <row r="66" spans="1:249" s="14" customFormat="1" ht="26.25" customHeight="1">
      <c r="A66" s="37">
        <v>120300</v>
      </c>
      <c r="B66" s="21" t="s">
        <v>103</v>
      </c>
      <c r="C66" s="20">
        <v>5000</v>
      </c>
      <c r="D66" s="20">
        <v>3000</v>
      </c>
      <c r="E66" s="20">
        <v>3000</v>
      </c>
      <c r="F66" s="73">
        <f t="shared" si="0"/>
        <v>60</v>
      </c>
      <c r="G66" s="73">
        <v>0</v>
      </c>
      <c r="H66" s="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c r="HS66" s="13"/>
      <c r="HT66" s="13"/>
      <c r="HU66" s="13"/>
      <c r="HV66" s="13"/>
      <c r="HW66" s="13"/>
      <c r="HX66" s="13"/>
      <c r="HY66" s="13"/>
      <c r="HZ66" s="13"/>
      <c r="IA66" s="13"/>
      <c r="IB66" s="13"/>
      <c r="IC66" s="13"/>
      <c r="ID66" s="13"/>
      <c r="IE66" s="13"/>
      <c r="IF66" s="13"/>
      <c r="IG66" s="13"/>
      <c r="IH66" s="13"/>
      <c r="II66" s="13"/>
      <c r="IJ66" s="13"/>
      <c r="IK66" s="13"/>
      <c r="IL66" s="13"/>
      <c r="IM66" s="13"/>
      <c r="IN66" s="13"/>
      <c r="IO66" s="13"/>
    </row>
    <row r="67" spans="1:249" s="14" customFormat="1" ht="26.25" customHeight="1">
      <c r="A67" s="36">
        <v>130000</v>
      </c>
      <c r="B67" s="16" t="s">
        <v>104</v>
      </c>
      <c r="C67" s="17">
        <f>SUM(C68:C70)</f>
        <v>874410</v>
      </c>
      <c r="D67" s="17">
        <f>SUM(D68:D70)</f>
        <v>960610</v>
      </c>
      <c r="E67" s="17">
        <f>SUM(E68:E70)</f>
        <v>957662.1499999999</v>
      </c>
      <c r="F67" s="72">
        <f t="shared" si="0"/>
        <v>109.52095126999919</v>
      </c>
      <c r="G67" s="72">
        <f t="shared" si="1"/>
        <v>99.69312728370514</v>
      </c>
      <c r="H67" s="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c r="HS67" s="13"/>
      <c r="HT67" s="13"/>
      <c r="HU67" s="13"/>
      <c r="HV67" s="13"/>
      <c r="HW67" s="13"/>
      <c r="HX67" s="13"/>
      <c r="HY67" s="13"/>
      <c r="HZ67" s="13"/>
      <c r="IA67" s="13"/>
      <c r="IB67" s="13"/>
      <c r="IC67" s="13"/>
      <c r="ID67" s="13"/>
      <c r="IE67" s="13"/>
      <c r="IF67" s="13"/>
      <c r="IG67" s="13"/>
      <c r="IH67" s="13"/>
      <c r="II67" s="13"/>
      <c r="IJ67" s="13"/>
      <c r="IK67" s="13"/>
      <c r="IL67" s="13"/>
      <c r="IM67" s="13"/>
      <c r="IN67" s="13"/>
      <c r="IO67" s="13"/>
    </row>
    <row r="68" spans="1:249" s="14" customFormat="1" ht="26.25" customHeight="1">
      <c r="A68" s="37">
        <v>130102</v>
      </c>
      <c r="B68" s="21" t="s">
        <v>105</v>
      </c>
      <c r="C68" s="20">
        <v>25010</v>
      </c>
      <c r="D68" s="20">
        <v>25010</v>
      </c>
      <c r="E68" s="20">
        <v>22075</v>
      </c>
      <c r="F68" s="73">
        <f t="shared" si="0"/>
        <v>88.26469412235106</v>
      </c>
      <c r="G68" s="73">
        <f t="shared" si="1"/>
        <v>88.26469412235106</v>
      </c>
      <c r="H68" s="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c r="HU68" s="13"/>
      <c r="HV68" s="13"/>
      <c r="HW68" s="13"/>
      <c r="HX68" s="13"/>
      <c r="HY68" s="13"/>
      <c r="HZ68" s="13"/>
      <c r="IA68" s="13"/>
      <c r="IB68" s="13"/>
      <c r="IC68" s="13"/>
      <c r="ID68" s="13"/>
      <c r="IE68" s="13"/>
      <c r="IF68" s="13"/>
      <c r="IG68" s="13"/>
      <c r="IH68" s="13"/>
      <c r="II68" s="13"/>
      <c r="IJ68" s="13"/>
      <c r="IK68" s="13"/>
      <c r="IL68" s="13"/>
      <c r="IM68" s="13"/>
      <c r="IN68" s="13"/>
      <c r="IO68" s="13"/>
    </row>
    <row r="69" spans="1:7" ht="26.25" customHeight="1">
      <c r="A69" s="37">
        <v>130203</v>
      </c>
      <c r="B69" s="21" t="s">
        <v>106</v>
      </c>
      <c r="C69" s="20">
        <v>728900</v>
      </c>
      <c r="D69" s="20">
        <v>774000</v>
      </c>
      <c r="E69" s="20">
        <v>773989.57</v>
      </c>
      <c r="F69" s="72">
        <f t="shared" si="0"/>
        <v>106.18597475648237</v>
      </c>
      <c r="G69" s="72">
        <f t="shared" si="1"/>
        <v>99.99865245478036</v>
      </c>
    </row>
    <row r="70" spans="1:7" ht="26.25" customHeight="1">
      <c r="A70" s="37">
        <v>130204</v>
      </c>
      <c r="B70" s="21" t="s">
        <v>107</v>
      </c>
      <c r="C70" s="20">
        <v>120500</v>
      </c>
      <c r="D70" s="20">
        <v>161600</v>
      </c>
      <c r="E70" s="20">
        <v>161597.58</v>
      </c>
      <c r="F70" s="73">
        <f aca="true" t="shared" si="3" ref="F70:F115">SUM(E70/C70*100)</f>
        <v>134.10587551867218</v>
      </c>
      <c r="G70" s="73">
        <f aca="true" t="shared" si="4" ref="G70:G115">SUM(E70/D70*100)</f>
        <v>99.99850247524752</v>
      </c>
    </row>
    <row r="71" spans="1:7" ht="25.5" customHeight="1">
      <c r="A71" s="36">
        <v>180000</v>
      </c>
      <c r="B71" s="16" t="s">
        <v>171</v>
      </c>
      <c r="C71" s="17">
        <f>C72</f>
        <v>40000</v>
      </c>
      <c r="D71" s="17">
        <f>D72</f>
        <v>40000</v>
      </c>
      <c r="E71" s="17">
        <f>E72</f>
        <v>40000</v>
      </c>
      <c r="F71" s="73">
        <f t="shared" si="3"/>
        <v>100</v>
      </c>
      <c r="G71" s="73">
        <v>0</v>
      </c>
    </row>
    <row r="72" spans="1:249" s="14" customFormat="1" ht="30" customHeight="1">
      <c r="A72" s="37">
        <v>180404</v>
      </c>
      <c r="B72" s="21" t="s">
        <v>170</v>
      </c>
      <c r="C72" s="20">
        <v>40000</v>
      </c>
      <c r="D72" s="20">
        <v>40000</v>
      </c>
      <c r="E72" s="20">
        <v>40000</v>
      </c>
      <c r="F72" s="73">
        <f t="shared" si="3"/>
        <v>100</v>
      </c>
      <c r="G72" s="73">
        <v>0</v>
      </c>
      <c r="H72" s="38"/>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c r="GX72" s="13"/>
      <c r="GY72" s="13"/>
      <c r="GZ72" s="13"/>
      <c r="HA72" s="13"/>
      <c r="HB72" s="13"/>
      <c r="HC72" s="13"/>
      <c r="HD72" s="13"/>
      <c r="HE72" s="13"/>
      <c r="HF72" s="13"/>
      <c r="HG72" s="13"/>
      <c r="HH72" s="13"/>
      <c r="HI72" s="13"/>
      <c r="HJ72" s="13"/>
      <c r="HK72" s="13"/>
      <c r="HL72" s="13"/>
      <c r="HM72" s="13"/>
      <c r="HN72" s="13"/>
      <c r="HO72" s="13"/>
      <c r="HP72" s="13"/>
      <c r="HQ72" s="13"/>
      <c r="HR72" s="13"/>
      <c r="HS72" s="13"/>
      <c r="HT72" s="13"/>
      <c r="HU72" s="13"/>
      <c r="HV72" s="13"/>
      <c r="HW72" s="13"/>
      <c r="HX72" s="13"/>
      <c r="HY72" s="13"/>
      <c r="HZ72" s="13"/>
      <c r="IA72" s="13"/>
      <c r="IB72" s="13"/>
      <c r="IC72" s="13"/>
      <c r="ID72" s="13"/>
      <c r="IE72" s="13"/>
      <c r="IF72" s="13"/>
      <c r="IG72" s="13"/>
      <c r="IH72" s="13"/>
      <c r="II72" s="13"/>
      <c r="IJ72" s="13"/>
      <c r="IK72" s="13"/>
      <c r="IL72" s="13"/>
      <c r="IM72" s="13"/>
      <c r="IN72" s="13"/>
      <c r="IO72" s="13"/>
    </row>
    <row r="73" spans="1:7" ht="24.75" customHeight="1">
      <c r="A73" s="36">
        <v>210000</v>
      </c>
      <c r="B73" s="16" t="s">
        <v>108</v>
      </c>
      <c r="C73" s="17">
        <f>C74+C75</f>
        <v>108000</v>
      </c>
      <c r="D73" s="17">
        <f>D74+D75</f>
        <v>215276</v>
      </c>
      <c r="E73" s="17">
        <f>E74+E75</f>
        <v>211988.99</v>
      </c>
      <c r="F73" s="72">
        <f t="shared" si="3"/>
        <v>196.28610185185184</v>
      </c>
      <c r="G73" s="72">
        <f t="shared" si="4"/>
        <v>98.4731182296215</v>
      </c>
    </row>
    <row r="74" spans="1:249" s="14" customFormat="1" ht="27" customHeight="1">
      <c r="A74" s="37">
        <v>210105</v>
      </c>
      <c r="B74" s="21" t="s">
        <v>109</v>
      </c>
      <c r="C74" s="20">
        <v>108000</v>
      </c>
      <c r="D74" s="20">
        <v>157200</v>
      </c>
      <c r="E74" s="20">
        <v>156940</v>
      </c>
      <c r="F74" s="73">
        <f t="shared" si="3"/>
        <v>145.3148148148148</v>
      </c>
      <c r="G74" s="73">
        <f t="shared" si="4"/>
        <v>99.83460559796438</v>
      </c>
      <c r="H74" s="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c r="HS74" s="13"/>
      <c r="HT74" s="13"/>
      <c r="HU74" s="13"/>
      <c r="HV74" s="13"/>
      <c r="HW74" s="13"/>
      <c r="HX74" s="13"/>
      <c r="HY74" s="13"/>
      <c r="HZ74" s="13"/>
      <c r="IA74" s="13"/>
      <c r="IB74" s="13"/>
      <c r="IC74" s="13"/>
      <c r="ID74" s="13"/>
      <c r="IE74" s="13"/>
      <c r="IF74" s="13"/>
      <c r="IG74" s="13"/>
      <c r="IH74" s="13"/>
      <c r="II74" s="13"/>
      <c r="IJ74" s="13"/>
      <c r="IK74" s="13"/>
      <c r="IL74" s="13"/>
      <c r="IM74" s="13"/>
      <c r="IN74" s="13"/>
      <c r="IO74" s="13"/>
    </row>
    <row r="75" spans="1:249" s="14" customFormat="1" ht="27" customHeight="1">
      <c r="A75" s="37">
        <v>210107</v>
      </c>
      <c r="B75" s="21" t="s">
        <v>213</v>
      </c>
      <c r="C75" s="20"/>
      <c r="D75" s="39">
        <v>58076</v>
      </c>
      <c r="E75" s="20">
        <v>55048.99</v>
      </c>
      <c r="F75" s="73">
        <v>0</v>
      </c>
      <c r="G75" s="73">
        <f t="shared" si="4"/>
        <v>94.78784695915697</v>
      </c>
      <c r="H75" s="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c r="HS75" s="13"/>
      <c r="HT75" s="13"/>
      <c r="HU75" s="13"/>
      <c r="HV75" s="13"/>
      <c r="HW75" s="13"/>
      <c r="HX75" s="13"/>
      <c r="HY75" s="13"/>
      <c r="HZ75" s="13"/>
      <c r="IA75" s="13"/>
      <c r="IB75" s="13"/>
      <c r="IC75" s="13"/>
      <c r="ID75" s="13"/>
      <c r="IE75" s="13"/>
      <c r="IF75" s="13"/>
      <c r="IG75" s="13"/>
      <c r="IH75" s="13"/>
      <c r="II75" s="13"/>
      <c r="IJ75" s="13"/>
      <c r="IK75" s="13"/>
      <c r="IL75" s="13"/>
      <c r="IM75" s="13"/>
      <c r="IN75" s="13"/>
      <c r="IO75" s="13"/>
    </row>
    <row r="76" spans="1:249" s="14" customFormat="1" ht="27" customHeight="1">
      <c r="A76" s="36">
        <v>250000</v>
      </c>
      <c r="B76" s="16" t="s">
        <v>110</v>
      </c>
      <c r="C76" s="17">
        <f>C77+C79</f>
        <v>187650</v>
      </c>
      <c r="D76" s="17">
        <f>D77+D79+D78</f>
        <v>222273</v>
      </c>
      <c r="E76" s="17">
        <f>E77+E79+E78</f>
        <v>186753.2</v>
      </c>
      <c r="F76" s="72">
        <f t="shared" si="3"/>
        <v>99.5220889954703</v>
      </c>
      <c r="G76" s="72">
        <f t="shared" si="4"/>
        <v>84.01974148906976</v>
      </c>
      <c r="H76" s="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c r="HS76" s="13"/>
      <c r="HT76" s="13"/>
      <c r="HU76" s="13"/>
      <c r="HV76" s="13"/>
      <c r="HW76" s="13"/>
      <c r="HX76" s="13"/>
      <c r="HY76" s="13"/>
      <c r="HZ76" s="13"/>
      <c r="IA76" s="13"/>
      <c r="IB76" s="13"/>
      <c r="IC76" s="13"/>
      <c r="ID76" s="13"/>
      <c r="IE76" s="13"/>
      <c r="IF76" s="13"/>
      <c r="IG76" s="13"/>
      <c r="IH76" s="13"/>
      <c r="II76" s="13"/>
      <c r="IJ76" s="13"/>
      <c r="IK76" s="13"/>
      <c r="IL76" s="13"/>
      <c r="IM76" s="13"/>
      <c r="IN76" s="13"/>
      <c r="IO76" s="13"/>
    </row>
    <row r="77" spans="1:249" s="14" customFormat="1" ht="27" customHeight="1">
      <c r="A77" s="37">
        <v>250102</v>
      </c>
      <c r="B77" s="21" t="s">
        <v>111</v>
      </c>
      <c r="C77" s="20">
        <v>50000</v>
      </c>
      <c r="D77" s="39">
        <v>10000</v>
      </c>
      <c r="E77" s="20">
        <v>0</v>
      </c>
      <c r="F77" s="73">
        <f t="shared" si="3"/>
        <v>0</v>
      </c>
      <c r="G77" s="73">
        <f t="shared" si="4"/>
        <v>0</v>
      </c>
      <c r="H77" s="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c r="HS77" s="13"/>
      <c r="HT77" s="13"/>
      <c r="HU77" s="13"/>
      <c r="HV77" s="13"/>
      <c r="HW77" s="13"/>
      <c r="HX77" s="13"/>
      <c r="HY77" s="13"/>
      <c r="HZ77" s="13"/>
      <c r="IA77" s="13"/>
      <c r="IB77" s="13"/>
      <c r="IC77" s="13"/>
      <c r="ID77" s="13"/>
      <c r="IE77" s="13"/>
      <c r="IF77" s="13"/>
      <c r="IG77" s="13"/>
      <c r="IH77" s="13"/>
      <c r="II77" s="13"/>
      <c r="IJ77" s="13"/>
      <c r="IK77" s="13"/>
      <c r="IL77" s="13"/>
      <c r="IM77" s="13"/>
      <c r="IN77" s="13"/>
      <c r="IO77" s="13"/>
    </row>
    <row r="78" spans="1:249" s="14" customFormat="1" ht="27" customHeight="1">
      <c r="A78" s="37">
        <v>250203</v>
      </c>
      <c r="B78" s="21" t="s">
        <v>237</v>
      </c>
      <c r="C78" s="20"/>
      <c r="D78" s="39">
        <v>800</v>
      </c>
      <c r="E78" s="20">
        <v>800</v>
      </c>
      <c r="F78" s="73"/>
      <c r="G78" s="73">
        <f t="shared" si="4"/>
        <v>100</v>
      </c>
      <c r="H78" s="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c r="HS78" s="13"/>
      <c r="HT78" s="13"/>
      <c r="HU78" s="13"/>
      <c r="HV78" s="13"/>
      <c r="HW78" s="13"/>
      <c r="HX78" s="13"/>
      <c r="HY78" s="13"/>
      <c r="HZ78" s="13"/>
      <c r="IA78" s="13"/>
      <c r="IB78" s="13"/>
      <c r="IC78" s="13"/>
      <c r="ID78" s="13"/>
      <c r="IE78" s="13"/>
      <c r="IF78" s="13"/>
      <c r="IG78" s="13"/>
      <c r="IH78" s="13"/>
      <c r="II78" s="13"/>
      <c r="IJ78" s="13"/>
      <c r="IK78" s="13"/>
      <c r="IL78" s="13"/>
      <c r="IM78" s="13"/>
      <c r="IN78" s="13"/>
      <c r="IO78" s="13"/>
    </row>
    <row r="79" spans="1:249" s="14" customFormat="1" ht="24" customHeight="1">
      <c r="A79" s="37">
        <v>250404</v>
      </c>
      <c r="B79" s="21" t="s">
        <v>112</v>
      </c>
      <c r="C79" s="20">
        <v>137650</v>
      </c>
      <c r="D79" s="20">
        <v>211473</v>
      </c>
      <c r="E79" s="20">
        <v>185953.2</v>
      </c>
      <c r="F79" s="73">
        <f t="shared" si="3"/>
        <v>135.0913185615692</v>
      </c>
      <c r="G79" s="73">
        <f t="shared" si="4"/>
        <v>87.93236015945298</v>
      </c>
      <c r="H79" s="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c r="HS79" s="13"/>
      <c r="HT79" s="13"/>
      <c r="HU79" s="13"/>
      <c r="HV79" s="13"/>
      <c r="HW79" s="13"/>
      <c r="HX79" s="13"/>
      <c r="HY79" s="13"/>
      <c r="HZ79" s="13"/>
      <c r="IA79" s="13"/>
      <c r="IB79" s="13"/>
      <c r="IC79" s="13"/>
      <c r="ID79" s="13"/>
      <c r="IE79" s="13"/>
      <c r="IF79" s="13"/>
      <c r="IG79" s="13"/>
      <c r="IH79" s="13"/>
      <c r="II79" s="13"/>
      <c r="IJ79" s="13"/>
      <c r="IK79" s="13"/>
      <c r="IL79" s="13"/>
      <c r="IM79" s="13"/>
      <c r="IN79" s="13"/>
      <c r="IO79" s="13"/>
    </row>
    <row r="80" spans="1:7" ht="24.75" customHeight="1">
      <c r="A80" s="15" t="s">
        <v>152</v>
      </c>
      <c r="B80" s="16" t="s">
        <v>113</v>
      </c>
      <c r="C80" s="17">
        <f>SUM(C4,C5,C15,C20,C57,C64,C67,C73,C76,C55,C71,)</f>
        <v>262125164</v>
      </c>
      <c r="D80" s="17">
        <f>SUM(D4,D5,D15,D20,D57,D64,D67,D73,D76,D55,D71,)</f>
        <v>284990537.62</v>
      </c>
      <c r="E80" s="17">
        <f>SUM(E4,E5,E15,E20,E57,E64,E67,E73,E76,E55,E71,)</f>
        <v>281368966.46999997</v>
      </c>
      <c r="F80" s="72">
        <f t="shared" si="3"/>
        <v>107.3414555765428</v>
      </c>
      <c r="G80" s="72">
        <f t="shared" si="4"/>
        <v>98.72923108947955</v>
      </c>
    </row>
    <row r="81" spans="1:9" ht="27" customHeight="1">
      <c r="A81" s="37">
        <v>250315</v>
      </c>
      <c r="B81" s="21" t="s">
        <v>184</v>
      </c>
      <c r="C81" s="20">
        <v>13931517</v>
      </c>
      <c r="D81" s="20">
        <v>14584517</v>
      </c>
      <c r="E81" s="20">
        <v>14568803</v>
      </c>
      <c r="F81" s="73">
        <f t="shared" si="3"/>
        <v>104.57441928255193</v>
      </c>
      <c r="G81" s="73">
        <f t="shared" si="4"/>
        <v>99.89225560229386</v>
      </c>
      <c r="I81" s="40" t="e">
        <f>E80+#REF!</f>
        <v>#REF!</v>
      </c>
    </row>
    <row r="82" spans="1:249" s="14" customFormat="1" ht="27" customHeight="1">
      <c r="A82" s="37">
        <v>250380</v>
      </c>
      <c r="B82" s="21" t="s">
        <v>147</v>
      </c>
      <c r="C82" s="20">
        <v>0</v>
      </c>
      <c r="D82" s="20">
        <v>2189875</v>
      </c>
      <c r="E82" s="20">
        <v>2095232.57</v>
      </c>
      <c r="F82" s="73">
        <v>0</v>
      </c>
      <c r="G82" s="73">
        <f t="shared" si="4"/>
        <v>95.67818117472459</v>
      </c>
      <c r="H82" s="3"/>
      <c r="I82" s="13"/>
      <c r="J82" s="41"/>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c r="HS82" s="13"/>
      <c r="HT82" s="13"/>
      <c r="HU82" s="13"/>
      <c r="HV82" s="13"/>
      <c r="HW82" s="13"/>
      <c r="HX82" s="13"/>
      <c r="HY82" s="13"/>
      <c r="HZ82" s="13"/>
      <c r="IA82" s="13"/>
      <c r="IB82" s="13"/>
      <c r="IC82" s="13"/>
      <c r="ID82" s="13"/>
      <c r="IE82" s="13"/>
      <c r="IF82" s="13"/>
      <c r="IG82" s="13"/>
      <c r="IH82" s="13"/>
      <c r="II82" s="13"/>
      <c r="IJ82" s="13"/>
      <c r="IK82" s="13"/>
      <c r="IL82" s="13"/>
      <c r="IM82" s="13"/>
      <c r="IN82" s="13"/>
      <c r="IO82" s="13"/>
    </row>
    <row r="83" spans="1:249" s="14" customFormat="1" ht="48.75" customHeight="1">
      <c r="A83" s="37">
        <v>250344</v>
      </c>
      <c r="B83" s="21" t="s">
        <v>214</v>
      </c>
      <c r="C83" s="20">
        <v>0</v>
      </c>
      <c r="D83" s="20">
        <v>200000</v>
      </c>
      <c r="E83" s="20">
        <v>200000</v>
      </c>
      <c r="F83" s="73">
        <v>0</v>
      </c>
      <c r="G83" s="73">
        <f t="shared" si="4"/>
        <v>100</v>
      </c>
      <c r="H83" s="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c r="HS83" s="13"/>
      <c r="HT83" s="13"/>
      <c r="HU83" s="13"/>
      <c r="HV83" s="13"/>
      <c r="HW83" s="13"/>
      <c r="HX83" s="13"/>
      <c r="HY83" s="13"/>
      <c r="HZ83" s="13"/>
      <c r="IA83" s="13"/>
      <c r="IB83" s="13"/>
      <c r="IC83" s="13"/>
      <c r="ID83" s="13"/>
      <c r="IE83" s="13"/>
      <c r="IF83" s="13"/>
      <c r="IG83" s="13"/>
      <c r="IH83" s="13"/>
      <c r="II83" s="13"/>
      <c r="IJ83" s="13"/>
      <c r="IK83" s="13"/>
      <c r="IL83" s="13"/>
      <c r="IM83" s="13"/>
      <c r="IN83" s="13"/>
      <c r="IO83" s="13"/>
    </row>
    <row r="84" spans="1:249" s="14" customFormat="1" ht="48.75" customHeight="1">
      <c r="A84" s="37">
        <v>250366</v>
      </c>
      <c r="B84" s="21" t="s">
        <v>233</v>
      </c>
      <c r="C84" s="20"/>
      <c r="D84" s="20">
        <v>603000</v>
      </c>
      <c r="E84" s="20">
        <v>603000</v>
      </c>
      <c r="F84" s="73">
        <v>0</v>
      </c>
      <c r="G84" s="73">
        <f t="shared" si="4"/>
        <v>100</v>
      </c>
      <c r="H84" s="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c r="HS84" s="13"/>
      <c r="HT84" s="13"/>
      <c r="HU84" s="13"/>
      <c r="HV84" s="13"/>
      <c r="HW84" s="13"/>
      <c r="HX84" s="13"/>
      <c r="HY84" s="13"/>
      <c r="HZ84" s="13"/>
      <c r="IA84" s="13"/>
      <c r="IB84" s="13"/>
      <c r="IC84" s="13"/>
      <c r="ID84" s="13"/>
      <c r="IE84" s="13"/>
      <c r="IF84" s="13"/>
      <c r="IG84" s="13"/>
      <c r="IH84" s="13"/>
      <c r="II84" s="13"/>
      <c r="IJ84" s="13"/>
      <c r="IK84" s="13"/>
      <c r="IL84" s="13"/>
      <c r="IM84" s="13"/>
      <c r="IN84" s="13"/>
      <c r="IO84" s="13"/>
    </row>
    <row r="85" spans="1:249" s="14" customFormat="1" ht="48.75" customHeight="1">
      <c r="A85" s="37">
        <v>250388</v>
      </c>
      <c r="B85" s="21" t="s">
        <v>238</v>
      </c>
      <c r="C85" s="20"/>
      <c r="D85" s="20">
        <v>564500</v>
      </c>
      <c r="E85" s="20">
        <v>545700.92</v>
      </c>
      <c r="F85" s="73">
        <v>0</v>
      </c>
      <c r="G85" s="73">
        <f t="shared" si="4"/>
        <v>96.66978210806025</v>
      </c>
      <c r="H85" s="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c r="HS85" s="13"/>
      <c r="HT85" s="13"/>
      <c r="HU85" s="13"/>
      <c r="HV85" s="13"/>
      <c r="HW85" s="13"/>
      <c r="HX85" s="13"/>
      <c r="HY85" s="13"/>
      <c r="HZ85" s="13"/>
      <c r="IA85" s="13"/>
      <c r="IB85" s="13"/>
      <c r="IC85" s="13"/>
      <c r="ID85" s="13"/>
      <c r="IE85" s="13"/>
      <c r="IF85" s="13"/>
      <c r="IG85" s="13"/>
      <c r="IH85" s="13"/>
      <c r="II85" s="13"/>
      <c r="IJ85" s="13"/>
      <c r="IK85" s="13"/>
      <c r="IL85" s="13"/>
      <c r="IM85" s="13"/>
      <c r="IN85" s="13"/>
      <c r="IO85" s="13"/>
    </row>
    <row r="86" spans="1:249" s="14" customFormat="1" ht="23.25" customHeight="1">
      <c r="A86" s="36">
        <v>900203</v>
      </c>
      <c r="B86" s="16" t="s">
        <v>114</v>
      </c>
      <c r="C86" s="17">
        <f>SUM(C80:C83)</f>
        <v>276056681</v>
      </c>
      <c r="D86" s="17">
        <f>SUM(D80:D85)</f>
        <v>303132429.62</v>
      </c>
      <c r="E86" s="17">
        <f>SUM(E80:E85)</f>
        <v>299381702.96</v>
      </c>
      <c r="F86" s="72">
        <f t="shared" si="3"/>
        <v>108.44935970232865</v>
      </c>
      <c r="G86" s="72">
        <f t="shared" si="4"/>
        <v>98.76267720194046</v>
      </c>
      <c r="H86" s="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c r="HS86" s="13"/>
      <c r="HT86" s="13"/>
      <c r="HU86" s="13"/>
      <c r="HV86" s="13"/>
      <c r="HW86" s="13"/>
      <c r="HX86" s="13"/>
      <c r="HY86" s="13"/>
      <c r="HZ86" s="13"/>
      <c r="IA86" s="13"/>
      <c r="IB86" s="13"/>
      <c r="IC86" s="13"/>
      <c r="ID86" s="13"/>
      <c r="IE86" s="13"/>
      <c r="IF86" s="13"/>
      <c r="IG86" s="13"/>
      <c r="IH86" s="13"/>
      <c r="II86" s="13"/>
      <c r="IJ86" s="13"/>
      <c r="IK86" s="13"/>
      <c r="IL86" s="13"/>
      <c r="IM86" s="13"/>
      <c r="IN86" s="13"/>
      <c r="IO86" s="13"/>
    </row>
    <row r="87" spans="1:10" ht="24.75" customHeight="1">
      <c r="A87" s="36"/>
      <c r="B87" s="16" t="s">
        <v>115</v>
      </c>
      <c r="C87" s="17">
        <f>C88</f>
        <v>100000</v>
      </c>
      <c r="D87" s="17">
        <f>D88</f>
        <v>100000</v>
      </c>
      <c r="E87" s="17">
        <f>E88</f>
        <v>100000</v>
      </c>
      <c r="F87" s="72">
        <f t="shared" si="3"/>
        <v>100</v>
      </c>
      <c r="G87" s="72">
        <f t="shared" si="4"/>
        <v>100</v>
      </c>
      <c r="I87" s="42">
        <f>112724026.12-E86</f>
        <v>-186657676.83999997</v>
      </c>
      <c r="J87" s="43" t="e">
        <f>D86+D88-'1 Доходи'!#REF!</f>
        <v>#REF!</v>
      </c>
    </row>
    <row r="88" spans="1:249" s="14" customFormat="1" ht="27.75" customHeight="1">
      <c r="A88" s="44">
        <v>250911</v>
      </c>
      <c r="B88" s="45" t="s">
        <v>116</v>
      </c>
      <c r="C88" s="24">
        <v>100000</v>
      </c>
      <c r="D88" s="24">
        <v>100000</v>
      </c>
      <c r="E88" s="24">
        <v>100000</v>
      </c>
      <c r="F88" s="73">
        <f t="shared" si="3"/>
        <v>100</v>
      </c>
      <c r="G88" s="73">
        <f t="shared" si="4"/>
        <v>100</v>
      </c>
      <c r="H88" s="38"/>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c r="HS88" s="13"/>
      <c r="HT88" s="13"/>
      <c r="HU88" s="13"/>
      <c r="HV88" s="13"/>
      <c r="HW88" s="13"/>
      <c r="HX88" s="13"/>
      <c r="HY88" s="13"/>
      <c r="HZ88" s="13"/>
      <c r="IA88" s="13"/>
      <c r="IB88" s="13"/>
      <c r="IC88" s="13"/>
      <c r="ID88" s="13"/>
      <c r="IE88" s="13"/>
      <c r="IF88" s="13"/>
      <c r="IG88" s="13"/>
      <c r="IH88" s="13"/>
      <c r="II88" s="13"/>
      <c r="IJ88" s="13"/>
      <c r="IK88" s="13"/>
      <c r="IL88" s="13"/>
      <c r="IM88" s="13"/>
      <c r="IN88" s="13"/>
      <c r="IO88" s="13"/>
    </row>
    <row r="89" spans="1:7" ht="25.5" customHeight="1">
      <c r="A89" s="158" t="s">
        <v>1</v>
      </c>
      <c r="B89" s="159"/>
      <c r="C89" s="159"/>
      <c r="D89" s="159"/>
      <c r="E89" s="159"/>
      <c r="F89" s="159"/>
      <c r="G89" s="160"/>
    </row>
    <row r="90" spans="1:7" ht="25.5" customHeight="1">
      <c r="A90" s="11" t="s">
        <v>117</v>
      </c>
      <c r="B90" s="12" t="s">
        <v>118</v>
      </c>
      <c r="C90" s="46">
        <v>61000</v>
      </c>
      <c r="D90" s="46">
        <v>214400</v>
      </c>
      <c r="E90" s="46">
        <v>157153.27</v>
      </c>
      <c r="F90" s="72">
        <f t="shared" si="3"/>
        <v>257.6283114754098</v>
      </c>
      <c r="G90" s="72">
        <f t="shared" si="4"/>
        <v>73.29909981343283</v>
      </c>
    </row>
    <row r="91" spans="1:7" ht="24" customHeight="1">
      <c r="A91" s="15" t="s">
        <v>5</v>
      </c>
      <c r="B91" s="16" t="s">
        <v>6</v>
      </c>
      <c r="C91" s="17">
        <f>C92</f>
        <v>1160000</v>
      </c>
      <c r="D91" s="17">
        <f>D92</f>
        <v>3631255</v>
      </c>
      <c r="E91" s="17">
        <f>E92</f>
        <v>4777273.61</v>
      </c>
      <c r="F91" s="72" t="str">
        <f>F92</f>
        <v>більше 200%</v>
      </c>
      <c r="G91" s="72" t="str">
        <f>G92</f>
        <v>більше 200%</v>
      </c>
    </row>
    <row r="92" spans="1:7" ht="25.5" customHeight="1">
      <c r="A92" s="18" t="s">
        <v>7</v>
      </c>
      <c r="B92" s="21" t="s">
        <v>119</v>
      </c>
      <c r="C92" s="20">
        <v>1160000</v>
      </c>
      <c r="D92" s="20">
        <v>3631255</v>
      </c>
      <c r="E92" s="20">
        <v>4777273.61</v>
      </c>
      <c r="F92" s="73" t="s">
        <v>222</v>
      </c>
      <c r="G92" s="73" t="s">
        <v>222</v>
      </c>
    </row>
    <row r="93" spans="1:7" ht="24" customHeight="1">
      <c r="A93" s="15" t="s">
        <v>16</v>
      </c>
      <c r="B93" s="16" t="s">
        <v>120</v>
      </c>
      <c r="C93" s="17">
        <f>C94+C95</f>
        <v>2943700</v>
      </c>
      <c r="D93" s="17">
        <f>D94+D95</f>
        <v>2981093</v>
      </c>
      <c r="E93" s="17">
        <f>E94+E95</f>
        <v>3386500.06</v>
      </c>
      <c r="F93" s="72">
        <f t="shared" si="3"/>
        <v>115.0422957502463</v>
      </c>
      <c r="G93" s="72">
        <f t="shared" si="4"/>
        <v>113.59927583607758</v>
      </c>
    </row>
    <row r="94" spans="1:7" ht="24" customHeight="1">
      <c r="A94" s="18" t="s">
        <v>18</v>
      </c>
      <c r="B94" s="21" t="s">
        <v>19</v>
      </c>
      <c r="C94" s="20">
        <v>2035600</v>
      </c>
      <c r="D94" s="20">
        <v>2330100</v>
      </c>
      <c r="E94" s="20">
        <v>2789843.94</v>
      </c>
      <c r="F94" s="73">
        <f t="shared" si="3"/>
        <v>137.05265965808607</v>
      </c>
      <c r="G94" s="73">
        <v>0</v>
      </c>
    </row>
    <row r="95" spans="1:7" ht="24" customHeight="1">
      <c r="A95" s="18" t="s">
        <v>177</v>
      </c>
      <c r="B95" s="21" t="s">
        <v>183</v>
      </c>
      <c r="C95" s="20">
        <v>908100</v>
      </c>
      <c r="D95" s="20">
        <v>650993</v>
      </c>
      <c r="E95" s="20">
        <v>596656.12</v>
      </c>
      <c r="F95" s="73">
        <f t="shared" si="3"/>
        <v>65.70379033146129</v>
      </c>
      <c r="G95" s="73">
        <f t="shared" si="4"/>
        <v>91.65323129434572</v>
      </c>
    </row>
    <row r="96" spans="1:7" ht="24" customHeight="1">
      <c r="A96" s="15" t="s">
        <v>24</v>
      </c>
      <c r="B96" s="16" t="s">
        <v>121</v>
      </c>
      <c r="C96" s="17">
        <f>C97</f>
        <v>290000</v>
      </c>
      <c r="D96" s="17">
        <f>D97</f>
        <v>298500</v>
      </c>
      <c r="E96" s="17">
        <f>E97</f>
        <v>162289.66</v>
      </c>
      <c r="F96" s="72">
        <f t="shared" si="3"/>
        <v>55.96195172413794</v>
      </c>
      <c r="G96" s="72">
        <v>0</v>
      </c>
    </row>
    <row r="97" spans="1:7" ht="24" customHeight="1">
      <c r="A97" s="18" t="s">
        <v>84</v>
      </c>
      <c r="B97" s="21" t="s">
        <v>122</v>
      </c>
      <c r="C97" s="20">
        <v>290000</v>
      </c>
      <c r="D97" s="20">
        <v>298500</v>
      </c>
      <c r="E97" s="20">
        <v>162289.66</v>
      </c>
      <c r="F97" s="73">
        <f t="shared" si="3"/>
        <v>55.96195172413794</v>
      </c>
      <c r="G97" s="73">
        <v>0</v>
      </c>
    </row>
    <row r="98" spans="1:7" ht="24" customHeight="1">
      <c r="A98" s="15" t="s">
        <v>123</v>
      </c>
      <c r="B98" s="16" t="s">
        <v>124</v>
      </c>
      <c r="C98" s="17">
        <f>SUM(C100:C101)</f>
        <v>101800</v>
      </c>
      <c r="D98" s="17">
        <f>SUM(D99:D101)</f>
        <v>472388</v>
      </c>
      <c r="E98" s="17">
        <f>SUM(E99:E101)</f>
        <v>482878.82000000007</v>
      </c>
      <c r="F98" s="72" t="s">
        <v>222</v>
      </c>
      <c r="G98" s="72">
        <f t="shared" si="4"/>
        <v>102.2208057783009</v>
      </c>
    </row>
    <row r="99" spans="1:7" ht="24" customHeight="1">
      <c r="A99" s="18" t="s">
        <v>234</v>
      </c>
      <c r="B99" s="21" t="s">
        <v>96</v>
      </c>
      <c r="C99" s="17"/>
      <c r="D99" s="20">
        <v>22000</v>
      </c>
      <c r="E99" s="20">
        <v>32446.76</v>
      </c>
      <c r="F99" s="73">
        <v>0</v>
      </c>
      <c r="G99" s="73">
        <f t="shared" si="4"/>
        <v>147.48527272727273</v>
      </c>
    </row>
    <row r="100" spans="1:7" ht="24" customHeight="1">
      <c r="A100" s="18" t="s">
        <v>125</v>
      </c>
      <c r="B100" s="21" t="s">
        <v>98</v>
      </c>
      <c r="C100" s="20">
        <v>37400</v>
      </c>
      <c r="D100" s="20">
        <v>385988</v>
      </c>
      <c r="E100" s="20">
        <v>381953.65</v>
      </c>
      <c r="F100" s="73" t="s">
        <v>222</v>
      </c>
      <c r="G100" s="73">
        <f t="shared" si="4"/>
        <v>98.9547991129258</v>
      </c>
    </row>
    <row r="101" spans="1:7" ht="24" customHeight="1">
      <c r="A101" s="18" t="s">
        <v>126</v>
      </c>
      <c r="B101" s="21" t="s">
        <v>99</v>
      </c>
      <c r="C101" s="20">
        <v>64400</v>
      </c>
      <c r="D101" s="20">
        <v>64400</v>
      </c>
      <c r="E101" s="20">
        <v>68478.41</v>
      </c>
      <c r="F101" s="73">
        <f t="shared" si="3"/>
        <v>106.3329347826087</v>
      </c>
      <c r="G101" s="73">
        <v>0</v>
      </c>
    </row>
    <row r="102" spans="1:7" ht="24" customHeight="1">
      <c r="A102" s="48" t="s">
        <v>127</v>
      </c>
      <c r="B102" s="49" t="s">
        <v>128</v>
      </c>
      <c r="C102" s="47">
        <f>C103</f>
        <v>300000</v>
      </c>
      <c r="D102" s="47">
        <f>D103+D104</f>
        <v>508459</v>
      </c>
      <c r="E102" s="47">
        <f>E103+E104</f>
        <v>295662</v>
      </c>
      <c r="F102" s="72">
        <f t="shared" si="3"/>
        <v>98.554</v>
      </c>
      <c r="G102" s="72">
        <f t="shared" si="4"/>
        <v>58.14864128671141</v>
      </c>
    </row>
    <row r="103" spans="1:7" ht="21" customHeight="1">
      <c r="A103" s="18" t="s">
        <v>129</v>
      </c>
      <c r="B103" s="21" t="s">
        <v>130</v>
      </c>
      <c r="C103" s="20">
        <v>300000</v>
      </c>
      <c r="D103" s="20">
        <v>393099</v>
      </c>
      <c r="E103" s="20">
        <v>180302</v>
      </c>
      <c r="F103" s="73">
        <f t="shared" si="3"/>
        <v>60.10066666666667</v>
      </c>
      <c r="G103" s="73">
        <f t="shared" si="4"/>
        <v>45.86681726486203</v>
      </c>
    </row>
    <row r="104" spans="1:7" ht="21" customHeight="1">
      <c r="A104" s="18" t="s">
        <v>225</v>
      </c>
      <c r="B104" s="21" t="s">
        <v>226</v>
      </c>
      <c r="C104" s="20"/>
      <c r="D104" s="20">
        <v>115360</v>
      </c>
      <c r="E104" s="20">
        <v>115360</v>
      </c>
      <c r="F104" s="72">
        <v>0</v>
      </c>
      <c r="G104" s="72">
        <v>0</v>
      </c>
    </row>
    <row r="105" spans="1:7" ht="21" customHeight="1">
      <c r="A105" s="15" t="s">
        <v>241</v>
      </c>
      <c r="B105" s="132" t="s">
        <v>239</v>
      </c>
      <c r="C105" s="20"/>
      <c r="D105" s="17">
        <f>D106</f>
        <v>94500</v>
      </c>
      <c r="E105" s="17">
        <f>E106</f>
        <v>94500</v>
      </c>
      <c r="F105" s="72">
        <v>0</v>
      </c>
      <c r="G105" s="72">
        <v>0</v>
      </c>
    </row>
    <row r="106" spans="1:7" ht="21" customHeight="1">
      <c r="A106" s="18" t="s">
        <v>242</v>
      </c>
      <c r="B106" s="133" t="s">
        <v>240</v>
      </c>
      <c r="C106" s="20"/>
      <c r="D106" s="20">
        <v>94500</v>
      </c>
      <c r="E106" s="20">
        <v>94500</v>
      </c>
      <c r="F106" s="73">
        <v>0</v>
      </c>
      <c r="G106" s="73">
        <v>0</v>
      </c>
    </row>
    <row r="107" spans="1:249" s="14" customFormat="1" ht="24" customHeight="1">
      <c r="A107" s="68" t="s">
        <v>215</v>
      </c>
      <c r="B107" s="69" t="s">
        <v>216</v>
      </c>
      <c r="C107" s="17">
        <f>C108</f>
        <v>0</v>
      </c>
      <c r="D107" s="17">
        <f>D108</f>
        <v>970.75</v>
      </c>
      <c r="E107" s="17">
        <f>E108</f>
        <v>970.75</v>
      </c>
      <c r="F107" s="72">
        <v>0</v>
      </c>
      <c r="G107" s="72">
        <f t="shared" si="4"/>
        <v>100</v>
      </c>
      <c r="H107" s="38"/>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c r="DH107" s="13"/>
      <c r="DI107" s="13"/>
      <c r="DJ107" s="13"/>
      <c r="DK107" s="13"/>
      <c r="DL107" s="13"/>
      <c r="DM107" s="13"/>
      <c r="DN107" s="13"/>
      <c r="DO107" s="13"/>
      <c r="DP107" s="13"/>
      <c r="DQ107" s="13"/>
      <c r="DR107" s="13"/>
      <c r="DS107" s="13"/>
      <c r="DT107" s="13"/>
      <c r="DU107" s="13"/>
      <c r="DV107" s="13"/>
      <c r="DW107" s="13"/>
      <c r="DX107" s="13"/>
      <c r="DY107" s="13"/>
      <c r="DZ107" s="13"/>
      <c r="EA107" s="13"/>
      <c r="EB107" s="13"/>
      <c r="EC107" s="13"/>
      <c r="ED107" s="13"/>
      <c r="EE107" s="13"/>
      <c r="EF107" s="13"/>
      <c r="EG107" s="13"/>
      <c r="EH107" s="13"/>
      <c r="EI107" s="13"/>
      <c r="EJ107" s="13"/>
      <c r="EK107" s="13"/>
      <c r="EL107" s="13"/>
      <c r="EM107" s="13"/>
      <c r="EN107" s="13"/>
      <c r="EO107" s="13"/>
      <c r="EP107" s="13"/>
      <c r="EQ107" s="13"/>
      <c r="ER107" s="13"/>
      <c r="ES107" s="13"/>
      <c r="ET107" s="13"/>
      <c r="EU107" s="13"/>
      <c r="EV107" s="13"/>
      <c r="EW107" s="13"/>
      <c r="EX107" s="13"/>
      <c r="EY107" s="13"/>
      <c r="EZ107" s="13"/>
      <c r="FA107" s="13"/>
      <c r="FB107" s="13"/>
      <c r="FC107" s="13"/>
      <c r="FD107" s="13"/>
      <c r="FE107" s="13"/>
      <c r="FF107" s="13"/>
      <c r="FG107" s="13"/>
      <c r="FH107" s="13"/>
      <c r="FI107" s="13"/>
      <c r="FJ107" s="13"/>
      <c r="FK107" s="13"/>
      <c r="FL107" s="13"/>
      <c r="FM107" s="13"/>
      <c r="FN107" s="13"/>
      <c r="FO107" s="13"/>
      <c r="FP107" s="13"/>
      <c r="FQ107" s="13"/>
      <c r="FR107" s="13"/>
      <c r="FS107" s="13"/>
      <c r="FT107" s="13"/>
      <c r="FU107" s="13"/>
      <c r="FV107" s="13"/>
      <c r="FW107" s="13"/>
      <c r="FX107" s="13"/>
      <c r="FY107" s="13"/>
      <c r="FZ107" s="13"/>
      <c r="GA107" s="13"/>
      <c r="GB107" s="13"/>
      <c r="GC107" s="13"/>
      <c r="GD107" s="13"/>
      <c r="GE107" s="13"/>
      <c r="GF107" s="13"/>
      <c r="GG107" s="13"/>
      <c r="GH107" s="13"/>
      <c r="GI107" s="13"/>
      <c r="GJ107" s="13"/>
      <c r="GK107" s="13"/>
      <c r="GL107" s="13"/>
      <c r="GM107" s="13"/>
      <c r="GN107" s="13"/>
      <c r="GO107" s="13"/>
      <c r="GP107" s="13"/>
      <c r="GQ107" s="13"/>
      <c r="GR107" s="13"/>
      <c r="GS107" s="13"/>
      <c r="GT107" s="13"/>
      <c r="GU107" s="13"/>
      <c r="GV107" s="13"/>
      <c r="GW107" s="13"/>
      <c r="GX107" s="13"/>
      <c r="GY107" s="13"/>
      <c r="GZ107" s="13"/>
      <c r="HA107" s="13"/>
      <c r="HB107" s="13"/>
      <c r="HC107" s="13"/>
      <c r="HD107" s="13"/>
      <c r="HE107" s="13"/>
      <c r="HF107" s="13"/>
      <c r="HG107" s="13"/>
      <c r="HH107" s="13"/>
      <c r="HI107" s="13"/>
      <c r="HJ107" s="13"/>
      <c r="HK107" s="13"/>
      <c r="HL107" s="13"/>
      <c r="HM107" s="13"/>
      <c r="HN107" s="13"/>
      <c r="HO107" s="13"/>
      <c r="HP107" s="13"/>
      <c r="HQ107" s="13"/>
      <c r="HR107" s="13"/>
      <c r="HS107" s="13"/>
      <c r="HT107" s="13"/>
      <c r="HU107" s="13"/>
      <c r="HV107" s="13"/>
      <c r="HW107" s="13"/>
      <c r="HX107" s="13"/>
      <c r="HY107" s="13"/>
      <c r="HZ107" s="13"/>
      <c r="IA107" s="13"/>
      <c r="IB107" s="13"/>
      <c r="IC107" s="13"/>
      <c r="ID107" s="13"/>
      <c r="IE107" s="13"/>
      <c r="IF107" s="13"/>
      <c r="IG107" s="13"/>
      <c r="IH107" s="13"/>
      <c r="II107" s="13"/>
      <c r="IJ107" s="13"/>
      <c r="IK107" s="13"/>
      <c r="IL107" s="13"/>
      <c r="IM107" s="13"/>
      <c r="IN107" s="13"/>
      <c r="IO107" s="13"/>
    </row>
    <row r="108" spans="1:249" s="14" customFormat="1" ht="24" customHeight="1">
      <c r="A108" s="66" t="s">
        <v>217</v>
      </c>
      <c r="B108" s="67" t="s">
        <v>218</v>
      </c>
      <c r="C108" s="20">
        <v>0</v>
      </c>
      <c r="D108" s="20">
        <v>970.75</v>
      </c>
      <c r="E108" s="20">
        <v>970.75</v>
      </c>
      <c r="F108" s="73">
        <v>0</v>
      </c>
      <c r="G108" s="73">
        <f t="shared" si="4"/>
        <v>100</v>
      </c>
      <c r="H108" s="38"/>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c r="DH108" s="13"/>
      <c r="DI108" s="13"/>
      <c r="DJ108" s="13"/>
      <c r="DK108" s="13"/>
      <c r="DL108" s="13"/>
      <c r="DM108" s="13"/>
      <c r="DN108" s="13"/>
      <c r="DO108" s="13"/>
      <c r="DP108" s="13"/>
      <c r="DQ108" s="13"/>
      <c r="DR108" s="13"/>
      <c r="DS108" s="13"/>
      <c r="DT108" s="13"/>
      <c r="DU108" s="13"/>
      <c r="DV108" s="13"/>
      <c r="DW108" s="13"/>
      <c r="DX108" s="13"/>
      <c r="DY108" s="13"/>
      <c r="DZ108" s="13"/>
      <c r="EA108" s="13"/>
      <c r="EB108" s="13"/>
      <c r="EC108" s="13"/>
      <c r="ED108" s="13"/>
      <c r="EE108" s="13"/>
      <c r="EF108" s="13"/>
      <c r="EG108" s="13"/>
      <c r="EH108" s="13"/>
      <c r="EI108" s="13"/>
      <c r="EJ108" s="13"/>
      <c r="EK108" s="13"/>
      <c r="EL108" s="13"/>
      <c r="EM108" s="13"/>
      <c r="EN108" s="13"/>
      <c r="EO108" s="13"/>
      <c r="EP108" s="13"/>
      <c r="EQ108" s="13"/>
      <c r="ER108" s="13"/>
      <c r="ES108" s="13"/>
      <c r="ET108" s="13"/>
      <c r="EU108" s="13"/>
      <c r="EV108" s="13"/>
      <c r="EW108" s="13"/>
      <c r="EX108" s="13"/>
      <c r="EY108" s="13"/>
      <c r="EZ108" s="13"/>
      <c r="FA108" s="13"/>
      <c r="FB108" s="13"/>
      <c r="FC108" s="13"/>
      <c r="FD108" s="13"/>
      <c r="FE108" s="13"/>
      <c r="FF108" s="13"/>
      <c r="FG108" s="13"/>
      <c r="FH108" s="13"/>
      <c r="FI108" s="13"/>
      <c r="FJ108" s="13"/>
      <c r="FK108" s="13"/>
      <c r="FL108" s="13"/>
      <c r="FM108" s="13"/>
      <c r="FN108" s="13"/>
      <c r="FO108" s="13"/>
      <c r="FP108" s="13"/>
      <c r="FQ108" s="13"/>
      <c r="FR108" s="13"/>
      <c r="FS108" s="13"/>
      <c r="FT108" s="13"/>
      <c r="FU108" s="13"/>
      <c r="FV108" s="13"/>
      <c r="FW108" s="13"/>
      <c r="FX108" s="13"/>
      <c r="FY108" s="13"/>
      <c r="FZ108" s="13"/>
      <c r="GA108" s="13"/>
      <c r="GB108" s="13"/>
      <c r="GC108" s="13"/>
      <c r="GD108" s="13"/>
      <c r="GE108" s="13"/>
      <c r="GF108" s="13"/>
      <c r="GG108" s="13"/>
      <c r="GH108" s="13"/>
      <c r="GI108" s="13"/>
      <c r="GJ108" s="13"/>
      <c r="GK108" s="13"/>
      <c r="GL108" s="13"/>
      <c r="GM108" s="13"/>
      <c r="GN108" s="13"/>
      <c r="GO108" s="13"/>
      <c r="GP108" s="13"/>
      <c r="GQ108" s="13"/>
      <c r="GR108" s="13"/>
      <c r="GS108" s="13"/>
      <c r="GT108" s="13"/>
      <c r="GU108" s="13"/>
      <c r="GV108" s="13"/>
      <c r="GW108" s="13"/>
      <c r="GX108" s="13"/>
      <c r="GY108" s="13"/>
      <c r="GZ108" s="13"/>
      <c r="HA108" s="13"/>
      <c r="HB108" s="13"/>
      <c r="HC108" s="13"/>
      <c r="HD108" s="13"/>
      <c r="HE108" s="13"/>
      <c r="HF108" s="13"/>
      <c r="HG108" s="13"/>
      <c r="HH108" s="13"/>
      <c r="HI108" s="13"/>
      <c r="HJ108" s="13"/>
      <c r="HK108" s="13"/>
      <c r="HL108" s="13"/>
      <c r="HM108" s="13"/>
      <c r="HN108" s="13"/>
      <c r="HO108" s="13"/>
      <c r="HP108" s="13"/>
      <c r="HQ108" s="13"/>
      <c r="HR108" s="13"/>
      <c r="HS108" s="13"/>
      <c r="HT108" s="13"/>
      <c r="HU108" s="13"/>
      <c r="HV108" s="13"/>
      <c r="HW108" s="13"/>
      <c r="HX108" s="13"/>
      <c r="HY108" s="13"/>
      <c r="HZ108" s="13"/>
      <c r="IA108" s="13"/>
      <c r="IB108" s="13"/>
      <c r="IC108" s="13"/>
      <c r="ID108" s="13"/>
      <c r="IE108" s="13"/>
      <c r="IF108" s="13"/>
      <c r="IG108" s="13"/>
      <c r="IH108" s="13"/>
      <c r="II108" s="13"/>
      <c r="IJ108" s="13"/>
      <c r="IK108" s="13"/>
      <c r="IL108" s="13"/>
      <c r="IM108" s="13"/>
      <c r="IN108" s="13"/>
      <c r="IO108" s="13"/>
    </row>
    <row r="109" spans="1:249" s="14" customFormat="1" ht="24" customHeight="1">
      <c r="A109" s="68">
        <v>210000</v>
      </c>
      <c r="B109" s="134" t="s">
        <v>243</v>
      </c>
      <c r="C109" s="20"/>
      <c r="D109" s="17">
        <f>D110</f>
        <v>19784</v>
      </c>
      <c r="E109" s="17">
        <f>E110</f>
        <v>18397.2</v>
      </c>
      <c r="F109" s="73"/>
      <c r="G109" s="73">
        <f t="shared" si="4"/>
        <v>92.99029518803074</v>
      </c>
      <c r="H109" s="38"/>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c r="DP109" s="13"/>
      <c r="DQ109" s="13"/>
      <c r="DR109" s="13"/>
      <c r="DS109" s="13"/>
      <c r="DT109" s="13"/>
      <c r="DU109" s="13"/>
      <c r="DV109" s="13"/>
      <c r="DW109" s="13"/>
      <c r="DX109" s="13"/>
      <c r="DY109" s="13"/>
      <c r="DZ109" s="13"/>
      <c r="EA109" s="13"/>
      <c r="EB109" s="13"/>
      <c r="EC109" s="13"/>
      <c r="ED109" s="13"/>
      <c r="EE109" s="13"/>
      <c r="EF109" s="13"/>
      <c r="EG109" s="13"/>
      <c r="EH109" s="13"/>
      <c r="EI109" s="13"/>
      <c r="EJ109" s="13"/>
      <c r="EK109" s="13"/>
      <c r="EL109" s="13"/>
      <c r="EM109" s="13"/>
      <c r="EN109" s="13"/>
      <c r="EO109" s="13"/>
      <c r="EP109" s="13"/>
      <c r="EQ109" s="13"/>
      <c r="ER109" s="13"/>
      <c r="ES109" s="13"/>
      <c r="ET109" s="13"/>
      <c r="EU109" s="13"/>
      <c r="EV109" s="13"/>
      <c r="EW109" s="13"/>
      <c r="EX109" s="13"/>
      <c r="EY109" s="13"/>
      <c r="EZ109" s="13"/>
      <c r="FA109" s="13"/>
      <c r="FB109" s="13"/>
      <c r="FC109" s="13"/>
      <c r="FD109" s="13"/>
      <c r="FE109" s="13"/>
      <c r="FF109" s="13"/>
      <c r="FG109" s="13"/>
      <c r="FH109" s="13"/>
      <c r="FI109" s="13"/>
      <c r="FJ109" s="13"/>
      <c r="FK109" s="13"/>
      <c r="FL109" s="13"/>
      <c r="FM109" s="13"/>
      <c r="FN109" s="13"/>
      <c r="FO109" s="13"/>
      <c r="FP109" s="13"/>
      <c r="FQ109" s="13"/>
      <c r="FR109" s="13"/>
      <c r="FS109" s="13"/>
      <c r="FT109" s="13"/>
      <c r="FU109" s="13"/>
      <c r="FV109" s="13"/>
      <c r="FW109" s="13"/>
      <c r="FX109" s="13"/>
      <c r="FY109" s="13"/>
      <c r="FZ109" s="13"/>
      <c r="GA109" s="13"/>
      <c r="GB109" s="13"/>
      <c r="GC109" s="13"/>
      <c r="GD109" s="13"/>
      <c r="GE109" s="13"/>
      <c r="GF109" s="13"/>
      <c r="GG109" s="13"/>
      <c r="GH109" s="13"/>
      <c r="GI109" s="13"/>
      <c r="GJ109" s="13"/>
      <c r="GK109" s="13"/>
      <c r="GL109" s="13"/>
      <c r="GM109" s="13"/>
      <c r="GN109" s="13"/>
      <c r="GO109" s="13"/>
      <c r="GP109" s="13"/>
      <c r="GQ109" s="13"/>
      <c r="GR109" s="13"/>
      <c r="GS109" s="13"/>
      <c r="GT109" s="13"/>
      <c r="GU109" s="13"/>
      <c r="GV109" s="13"/>
      <c r="GW109" s="13"/>
      <c r="GX109" s="13"/>
      <c r="GY109" s="13"/>
      <c r="GZ109" s="13"/>
      <c r="HA109" s="13"/>
      <c r="HB109" s="13"/>
      <c r="HC109" s="13"/>
      <c r="HD109" s="13"/>
      <c r="HE109" s="13"/>
      <c r="HF109" s="13"/>
      <c r="HG109" s="13"/>
      <c r="HH109" s="13"/>
      <c r="HI109" s="13"/>
      <c r="HJ109" s="13"/>
      <c r="HK109" s="13"/>
      <c r="HL109" s="13"/>
      <c r="HM109" s="13"/>
      <c r="HN109" s="13"/>
      <c r="HO109" s="13"/>
      <c r="HP109" s="13"/>
      <c r="HQ109" s="13"/>
      <c r="HR109" s="13"/>
      <c r="HS109" s="13"/>
      <c r="HT109" s="13"/>
      <c r="HU109" s="13"/>
      <c r="HV109" s="13"/>
      <c r="HW109" s="13"/>
      <c r="HX109" s="13"/>
      <c r="HY109" s="13"/>
      <c r="HZ109" s="13"/>
      <c r="IA109" s="13"/>
      <c r="IB109" s="13"/>
      <c r="IC109" s="13"/>
      <c r="ID109" s="13"/>
      <c r="IE109" s="13"/>
      <c r="IF109" s="13"/>
      <c r="IG109" s="13"/>
      <c r="IH109" s="13"/>
      <c r="II109" s="13"/>
      <c r="IJ109" s="13"/>
      <c r="IK109" s="13"/>
      <c r="IL109" s="13"/>
      <c r="IM109" s="13"/>
      <c r="IN109" s="13"/>
      <c r="IO109" s="13"/>
    </row>
    <row r="110" spans="1:249" s="14" customFormat="1" ht="24" customHeight="1">
      <c r="A110" s="66">
        <v>210107</v>
      </c>
      <c r="B110" s="135" t="s">
        <v>213</v>
      </c>
      <c r="C110" s="20"/>
      <c r="D110" s="20">
        <v>19784</v>
      </c>
      <c r="E110" s="20">
        <v>18397.2</v>
      </c>
      <c r="F110" s="73"/>
      <c r="G110" s="73">
        <f t="shared" si="4"/>
        <v>92.99029518803074</v>
      </c>
      <c r="H110" s="38"/>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c r="EN110" s="13"/>
      <c r="EO110" s="13"/>
      <c r="EP110" s="13"/>
      <c r="EQ110" s="13"/>
      <c r="ER110" s="13"/>
      <c r="ES110" s="13"/>
      <c r="ET110" s="13"/>
      <c r="EU110" s="13"/>
      <c r="EV110" s="13"/>
      <c r="EW110" s="13"/>
      <c r="EX110" s="13"/>
      <c r="EY110" s="13"/>
      <c r="EZ110" s="13"/>
      <c r="FA110" s="13"/>
      <c r="FB110" s="13"/>
      <c r="FC110" s="13"/>
      <c r="FD110" s="13"/>
      <c r="FE110" s="13"/>
      <c r="FF110" s="13"/>
      <c r="FG110" s="13"/>
      <c r="FH110" s="13"/>
      <c r="FI110" s="13"/>
      <c r="FJ110" s="13"/>
      <c r="FK110" s="13"/>
      <c r="FL110" s="13"/>
      <c r="FM110" s="13"/>
      <c r="FN110" s="13"/>
      <c r="FO110" s="13"/>
      <c r="FP110" s="13"/>
      <c r="FQ110" s="13"/>
      <c r="FR110" s="13"/>
      <c r="FS110" s="13"/>
      <c r="FT110" s="13"/>
      <c r="FU110" s="13"/>
      <c r="FV110" s="13"/>
      <c r="FW110" s="13"/>
      <c r="FX110" s="13"/>
      <c r="FY110" s="13"/>
      <c r="FZ110" s="13"/>
      <c r="GA110" s="13"/>
      <c r="GB110" s="13"/>
      <c r="GC110" s="13"/>
      <c r="GD110" s="13"/>
      <c r="GE110" s="13"/>
      <c r="GF110" s="13"/>
      <c r="GG110" s="13"/>
      <c r="GH110" s="13"/>
      <c r="GI110" s="13"/>
      <c r="GJ110" s="13"/>
      <c r="GK110" s="13"/>
      <c r="GL110" s="13"/>
      <c r="GM110" s="13"/>
      <c r="GN110" s="13"/>
      <c r="GO110" s="13"/>
      <c r="GP110" s="13"/>
      <c r="GQ110" s="13"/>
      <c r="GR110" s="13"/>
      <c r="GS110" s="13"/>
      <c r="GT110" s="13"/>
      <c r="GU110" s="13"/>
      <c r="GV110" s="13"/>
      <c r="GW110" s="13"/>
      <c r="GX110" s="13"/>
      <c r="GY110" s="13"/>
      <c r="GZ110" s="13"/>
      <c r="HA110" s="13"/>
      <c r="HB110" s="13"/>
      <c r="HC110" s="13"/>
      <c r="HD110" s="13"/>
      <c r="HE110" s="13"/>
      <c r="HF110" s="13"/>
      <c r="HG110" s="13"/>
      <c r="HH110" s="13"/>
      <c r="HI110" s="13"/>
      <c r="HJ110" s="13"/>
      <c r="HK110" s="13"/>
      <c r="HL110" s="13"/>
      <c r="HM110" s="13"/>
      <c r="HN110" s="13"/>
      <c r="HO110" s="13"/>
      <c r="HP110" s="13"/>
      <c r="HQ110" s="13"/>
      <c r="HR110" s="13"/>
      <c r="HS110" s="13"/>
      <c r="HT110" s="13"/>
      <c r="HU110" s="13"/>
      <c r="HV110" s="13"/>
      <c r="HW110" s="13"/>
      <c r="HX110" s="13"/>
      <c r="HY110" s="13"/>
      <c r="HZ110" s="13"/>
      <c r="IA110" s="13"/>
      <c r="IB110" s="13"/>
      <c r="IC110" s="13"/>
      <c r="ID110" s="13"/>
      <c r="IE110" s="13"/>
      <c r="IF110" s="13"/>
      <c r="IG110" s="13"/>
      <c r="IH110" s="13"/>
      <c r="II110" s="13"/>
      <c r="IJ110" s="13"/>
      <c r="IK110" s="13"/>
      <c r="IL110" s="13"/>
      <c r="IM110" s="13"/>
      <c r="IN110" s="13"/>
      <c r="IO110" s="13"/>
    </row>
    <row r="111" spans="1:7" ht="24" customHeight="1">
      <c r="A111" s="37"/>
      <c r="B111" s="16" t="s">
        <v>131</v>
      </c>
      <c r="C111" s="17">
        <f>SUM(C90,C91,C93,C96,C98,C102,C107)</f>
        <v>4856500</v>
      </c>
      <c r="D111" s="17">
        <f>SUM(D90,D91,D93,D96,D98,D102,D107,D105,D109)</f>
        <v>8221349.75</v>
      </c>
      <c r="E111" s="17">
        <f>SUM(E90,E91,E93,E96,E98,E102,E107,E105,E109)</f>
        <v>9375625.37</v>
      </c>
      <c r="F111" s="72">
        <f t="shared" si="3"/>
        <v>193.05313229692163</v>
      </c>
      <c r="G111" s="72">
        <f t="shared" si="4"/>
        <v>114.03997707310774</v>
      </c>
    </row>
    <row r="112" spans="1:9" ht="22.5" customHeight="1">
      <c r="A112" s="37"/>
      <c r="B112" s="16" t="s">
        <v>132</v>
      </c>
      <c r="C112" s="17">
        <f>C113+C114</f>
        <v>0</v>
      </c>
      <c r="D112" s="17">
        <f>D113+D114</f>
        <v>0</v>
      </c>
      <c r="E112" s="17">
        <f>E113+E114</f>
        <v>0</v>
      </c>
      <c r="F112" s="72">
        <v>0</v>
      </c>
      <c r="G112" s="72">
        <v>0</v>
      </c>
      <c r="I112" s="42"/>
    </row>
    <row r="113" spans="1:7" ht="21" customHeight="1">
      <c r="A113" s="37">
        <v>250911</v>
      </c>
      <c r="B113" s="21" t="s">
        <v>116</v>
      </c>
      <c r="C113" s="20">
        <v>100000</v>
      </c>
      <c r="D113" s="39">
        <v>100000</v>
      </c>
      <c r="E113" s="20">
        <f>D113</f>
        <v>100000</v>
      </c>
      <c r="F113" s="73">
        <f t="shared" si="3"/>
        <v>100</v>
      </c>
      <c r="G113" s="73">
        <f t="shared" si="4"/>
        <v>100</v>
      </c>
    </row>
    <row r="114" spans="1:249" s="51" customFormat="1" ht="21.75" customHeight="1">
      <c r="A114" s="37">
        <v>250912</v>
      </c>
      <c r="B114" s="21" t="s">
        <v>133</v>
      </c>
      <c r="C114" s="20">
        <v>-100000</v>
      </c>
      <c r="D114" s="39">
        <v>-100000</v>
      </c>
      <c r="E114" s="20">
        <f>D114</f>
        <v>-100000</v>
      </c>
      <c r="F114" s="73">
        <f t="shared" si="3"/>
        <v>100</v>
      </c>
      <c r="G114" s="73">
        <f t="shared" si="4"/>
        <v>100</v>
      </c>
      <c r="H114" s="3"/>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0"/>
      <c r="BJ114" s="50"/>
      <c r="BK114" s="50"/>
      <c r="BL114" s="50"/>
      <c r="BM114" s="50"/>
      <c r="BN114" s="50"/>
      <c r="BO114" s="50"/>
      <c r="BP114" s="50"/>
      <c r="BQ114" s="50"/>
      <c r="BR114" s="50"/>
      <c r="BS114" s="50"/>
      <c r="BT114" s="50"/>
      <c r="BU114" s="50"/>
      <c r="BV114" s="50"/>
      <c r="BW114" s="50"/>
      <c r="BX114" s="50"/>
      <c r="BY114" s="50"/>
      <c r="BZ114" s="50"/>
      <c r="CA114" s="50"/>
      <c r="CB114" s="50"/>
      <c r="CC114" s="50"/>
      <c r="CD114" s="50"/>
      <c r="CE114" s="50"/>
      <c r="CF114" s="50"/>
      <c r="CG114" s="50"/>
      <c r="CH114" s="50"/>
      <c r="CI114" s="50"/>
      <c r="CJ114" s="50"/>
      <c r="CK114" s="50"/>
      <c r="CL114" s="50"/>
      <c r="CM114" s="50"/>
      <c r="CN114" s="50"/>
      <c r="CO114" s="50"/>
      <c r="CP114" s="50"/>
      <c r="CQ114" s="50"/>
      <c r="CR114" s="50"/>
      <c r="CS114" s="50"/>
      <c r="CT114" s="50"/>
      <c r="CU114" s="50"/>
      <c r="CV114" s="50"/>
      <c r="CW114" s="50"/>
      <c r="CX114" s="50"/>
      <c r="CY114" s="50"/>
      <c r="CZ114" s="50"/>
      <c r="DA114" s="50"/>
      <c r="DB114" s="50"/>
      <c r="DC114" s="50"/>
      <c r="DD114" s="50"/>
      <c r="DE114" s="50"/>
      <c r="DF114" s="50"/>
      <c r="DG114" s="50"/>
      <c r="DH114" s="50"/>
      <c r="DI114" s="50"/>
      <c r="DJ114" s="50"/>
      <c r="DK114" s="50"/>
      <c r="DL114" s="50"/>
      <c r="DM114" s="50"/>
      <c r="DN114" s="50"/>
      <c r="DO114" s="50"/>
      <c r="DP114" s="50"/>
      <c r="DQ114" s="50"/>
      <c r="DR114" s="50"/>
      <c r="DS114" s="50"/>
      <c r="DT114" s="50"/>
      <c r="DU114" s="50"/>
      <c r="DV114" s="50"/>
      <c r="DW114" s="50"/>
      <c r="DX114" s="50"/>
      <c r="DY114" s="50"/>
      <c r="DZ114" s="50"/>
      <c r="EA114" s="50"/>
      <c r="EB114" s="50"/>
      <c r="EC114" s="50"/>
      <c r="ED114" s="50"/>
      <c r="EE114" s="50"/>
      <c r="EF114" s="50"/>
      <c r="EG114" s="50"/>
      <c r="EH114" s="50"/>
      <c r="EI114" s="50"/>
      <c r="EJ114" s="50"/>
      <c r="EK114" s="50"/>
      <c r="EL114" s="50"/>
      <c r="EM114" s="50"/>
      <c r="EN114" s="50"/>
      <c r="EO114" s="50"/>
      <c r="EP114" s="50"/>
      <c r="EQ114" s="50"/>
      <c r="ER114" s="50"/>
      <c r="ES114" s="50"/>
      <c r="ET114" s="50"/>
      <c r="EU114" s="50"/>
      <c r="EV114" s="50"/>
      <c r="EW114" s="50"/>
      <c r="EX114" s="50"/>
      <c r="EY114" s="50"/>
      <c r="EZ114" s="50"/>
      <c r="FA114" s="50"/>
      <c r="FB114" s="50"/>
      <c r="FC114" s="50"/>
      <c r="FD114" s="50"/>
      <c r="FE114" s="50"/>
      <c r="FF114" s="50"/>
      <c r="FG114" s="50"/>
      <c r="FH114" s="50"/>
      <c r="FI114" s="50"/>
      <c r="FJ114" s="50"/>
      <c r="FK114" s="50"/>
      <c r="FL114" s="50"/>
      <c r="FM114" s="50"/>
      <c r="FN114" s="50"/>
      <c r="FO114" s="50"/>
      <c r="FP114" s="50"/>
      <c r="FQ114" s="50"/>
      <c r="FR114" s="50"/>
      <c r="FS114" s="50"/>
      <c r="FT114" s="50"/>
      <c r="FU114" s="50"/>
      <c r="FV114" s="50"/>
      <c r="FW114" s="50"/>
      <c r="FX114" s="50"/>
      <c r="FY114" s="50"/>
      <c r="FZ114" s="50"/>
      <c r="GA114" s="50"/>
      <c r="GB114" s="50"/>
      <c r="GC114" s="50"/>
      <c r="GD114" s="50"/>
      <c r="GE114" s="50"/>
      <c r="GF114" s="50"/>
      <c r="GG114" s="50"/>
      <c r="GH114" s="50"/>
      <c r="GI114" s="50"/>
      <c r="GJ114" s="50"/>
      <c r="GK114" s="50"/>
      <c r="GL114" s="50"/>
      <c r="GM114" s="50"/>
      <c r="GN114" s="50"/>
      <c r="GO114" s="50"/>
      <c r="GP114" s="50"/>
      <c r="GQ114" s="50"/>
      <c r="GR114" s="50"/>
      <c r="GS114" s="50"/>
      <c r="GT114" s="50"/>
      <c r="GU114" s="50"/>
      <c r="GV114" s="50"/>
      <c r="GW114" s="50"/>
      <c r="GX114" s="50"/>
      <c r="GY114" s="50"/>
      <c r="GZ114" s="50"/>
      <c r="HA114" s="50"/>
      <c r="HB114" s="50"/>
      <c r="HC114" s="50"/>
      <c r="HD114" s="50"/>
      <c r="HE114" s="50"/>
      <c r="HF114" s="50"/>
      <c r="HG114" s="50"/>
      <c r="HH114" s="50"/>
      <c r="HI114" s="50"/>
      <c r="HJ114" s="50"/>
      <c r="HK114" s="50"/>
      <c r="HL114" s="50"/>
      <c r="HM114" s="50"/>
      <c r="HN114" s="50"/>
      <c r="HO114" s="50"/>
      <c r="HP114" s="50"/>
      <c r="HQ114" s="50"/>
      <c r="HR114" s="50"/>
      <c r="HS114" s="50"/>
      <c r="HT114" s="50"/>
      <c r="HU114" s="50"/>
      <c r="HV114" s="50"/>
      <c r="HW114" s="50"/>
      <c r="HX114" s="50"/>
      <c r="HY114" s="50"/>
      <c r="HZ114" s="50"/>
      <c r="IA114" s="50"/>
      <c r="IB114" s="50"/>
      <c r="IC114" s="50"/>
      <c r="ID114" s="50"/>
      <c r="IE114" s="50"/>
      <c r="IF114" s="50"/>
      <c r="IG114" s="50"/>
      <c r="IH114" s="50"/>
      <c r="II114" s="50"/>
      <c r="IJ114" s="50"/>
      <c r="IK114" s="50"/>
      <c r="IL114" s="50"/>
      <c r="IM114" s="50"/>
      <c r="IN114" s="50"/>
      <c r="IO114" s="50"/>
    </row>
    <row r="115" spans="1:249" s="51" customFormat="1" ht="21" customHeight="1">
      <c r="A115" s="52"/>
      <c r="B115" s="53" t="s">
        <v>134</v>
      </c>
      <c r="C115" s="17">
        <f>C86+C111</f>
        <v>280913181</v>
      </c>
      <c r="D115" s="17">
        <f>D86+D111</f>
        <v>311353779.37</v>
      </c>
      <c r="E115" s="17">
        <f>E86+E111</f>
        <v>308757328.33</v>
      </c>
      <c r="F115" s="72">
        <f t="shared" si="3"/>
        <v>109.91201168662855</v>
      </c>
      <c r="G115" s="72">
        <f t="shared" si="4"/>
        <v>99.16607691570222</v>
      </c>
      <c r="H115" s="3"/>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0"/>
      <c r="BI115" s="50"/>
      <c r="BJ115" s="50"/>
      <c r="BK115" s="50"/>
      <c r="BL115" s="50"/>
      <c r="BM115" s="50"/>
      <c r="BN115" s="50"/>
      <c r="BO115" s="50"/>
      <c r="BP115" s="50"/>
      <c r="BQ115" s="50"/>
      <c r="BR115" s="50"/>
      <c r="BS115" s="50"/>
      <c r="BT115" s="50"/>
      <c r="BU115" s="50"/>
      <c r="BV115" s="50"/>
      <c r="BW115" s="50"/>
      <c r="BX115" s="50"/>
      <c r="BY115" s="50"/>
      <c r="BZ115" s="50"/>
      <c r="CA115" s="50"/>
      <c r="CB115" s="50"/>
      <c r="CC115" s="50"/>
      <c r="CD115" s="50"/>
      <c r="CE115" s="50"/>
      <c r="CF115" s="50"/>
      <c r="CG115" s="50"/>
      <c r="CH115" s="50"/>
      <c r="CI115" s="50"/>
      <c r="CJ115" s="50"/>
      <c r="CK115" s="50"/>
      <c r="CL115" s="50"/>
      <c r="CM115" s="50"/>
      <c r="CN115" s="50"/>
      <c r="CO115" s="50"/>
      <c r="CP115" s="50"/>
      <c r="CQ115" s="50"/>
      <c r="CR115" s="50"/>
      <c r="CS115" s="50"/>
      <c r="CT115" s="50"/>
      <c r="CU115" s="50"/>
      <c r="CV115" s="50"/>
      <c r="CW115" s="50"/>
      <c r="CX115" s="50"/>
      <c r="CY115" s="50"/>
      <c r="CZ115" s="50"/>
      <c r="DA115" s="50"/>
      <c r="DB115" s="50"/>
      <c r="DC115" s="50"/>
      <c r="DD115" s="50"/>
      <c r="DE115" s="50"/>
      <c r="DF115" s="50"/>
      <c r="DG115" s="50"/>
      <c r="DH115" s="50"/>
      <c r="DI115" s="50"/>
      <c r="DJ115" s="50"/>
      <c r="DK115" s="50"/>
      <c r="DL115" s="50"/>
      <c r="DM115" s="50"/>
      <c r="DN115" s="50"/>
      <c r="DO115" s="50"/>
      <c r="DP115" s="50"/>
      <c r="DQ115" s="50"/>
      <c r="DR115" s="50"/>
      <c r="DS115" s="50"/>
      <c r="DT115" s="50"/>
      <c r="DU115" s="50"/>
      <c r="DV115" s="50"/>
      <c r="DW115" s="50"/>
      <c r="DX115" s="50"/>
      <c r="DY115" s="50"/>
      <c r="DZ115" s="50"/>
      <c r="EA115" s="50"/>
      <c r="EB115" s="50"/>
      <c r="EC115" s="50"/>
      <c r="ED115" s="50"/>
      <c r="EE115" s="50"/>
      <c r="EF115" s="50"/>
      <c r="EG115" s="50"/>
      <c r="EH115" s="50"/>
      <c r="EI115" s="50"/>
      <c r="EJ115" s="50"/>
      <c r="EK115" s="50"/>
      <c r="EL115" s="50"/>
      <c r="EM115" s="50"/>
      <c r="EN115" s="50"/>
      <c r="EO115" s="50"/>
      <c r="EP115" s="50"/>
      <c r="EQ115" s="50"/>
      <c r="ER115" s="50"/>
      <c r="ES115" s="50"/>
      <c r="ET115" s="50"/>
      <c r="EU115" s="50"/>
      <c r="EV115" s="50"/>
      <c r="EW115" s="50"/>
      <c r="EX115" s="50"/>
      <c r="EY115" s="50"/>
      <c r="EZ115" s="50"/>
      <c r="FA115" s="50"/>
      <c r="FB115" s="50"/>
      <c r="FC115" s="50"/>
      <c r="FD115" s="50"/>
      <c r="FE115" s="50"/>
      <c r="FF115" s="50"/>
      <c r="FG115" s="50"/>
      <c r="FH115" s="50"/>
      <c r="FI115" s="50"/>
      <c r="FJ115" s="50"/>
      <c r="FK115" s="50"/>
      <c r="FL115" s="50"/>
      <c r="FM115" s="50"/>
      <c r="FN115" s="50"/>
      <c r="FO115" s="50"/>
      <c r="FP115" s="50"/>
      <c r="FQ115" s="50"/>
      <c r="FR115" s="50"/>
      <c r="FS115" s="50"/>
      <c r="FT115" s="50"/>
      <c r="FU115" s="50"/>
      <c r="FV115" s="50"/>
      <c r="FW115" s="50"/>
      <c r="FX115" s="50"/>
      <c r="FY115" s="50"/>
      <c r="FZ115" s="50"/>
      <c r="GA115" s="50"/>
      <c r="GB115" s="50"/>
      <c r="GC115" s="50"/>
      <c r="GD115" s="50"/>
      <c r="GE115" s="50"/>
      <c r="GF115" s="50"/>
      <c r="GG115" s="50"/>
      <c r="GH115" s="50"/>
      <c r="GI115" s="50"/>
      <c r="GJ115" s="50"/>
      <c r="GK115" s="50"/>
      <c r="GL115" s="50"/>
      <c r="GM115" s="50"/>
      <c r="GN115" s="50"/>
      <c r="GO115" s="50"/>
      <c r="GP115" s="50"/>
      <c r="GQ115" s="50"/>
      <c r="GR115" s="50"/>
      <c r="GS115" s="50"/>
      <c r="GT115" s="50"/>
      <c r="GU115" s="50"/>
      <c r="GV115" s="50"/>
      <c r="GW115" s="50"/>
      <c r="GX115" s="50"/>
      <c r="GY115" s="50"/>
      <c r="GZ115" s="50"/>
      <c r="HA115" s="50"/>
      <c r="HB115" s="50"/>
      <c r="HC115" s="50"/>
      <c r="HD115" s="50"/>
      <c r="HE115" s="50"/>
      <c r="HF115" s="50"/>
      <c r="HG115" s="50"/>
      <c r="HH115" s="50"/>
      <c r="HI115" s="50"/>
      <c r="HJ115" s="50"/>
      <c r="HK115" s="50"/>
      <c r="HL115" s="50"/>
      <c r="HM115" s="50"/>
      <c r="HN115" s="50"/>
      <c r="HO115" s="50"/>
      <c r="HP115" s="50"/>
      <c r="HQ115" s="50"/>
      <c r="HR115" s="50"/>
      <c r="HS115" s="50"/>
      <c r="HT115" s="50"/>
      <c r="HU115" s="50"/>
      <c r="HV115" s="50"/>
      <c r="HW115" s="50"/>
      <c r="HX115" s="50"/>
      <c r="HY115" s="50"/>
      <c r="HZ115" s="50"/>
      <c r="IA115" s="50"/>
      <c r="IB115" s="50"/>
      <c r="IC115" s="50"/>
      <c r="ID115" s="50"/>
      <c r="IE115" s="50"/>
      <c r="IF115" s="50"/>
      <c r="IG115" s="50"/>
      <c r="IH115" s="50"/>
      <c r="II115" s="50"/>
      <c r="IJ115" s="50"/>
      <c r="IK115" s="50"/>
      <c r="IL115" s="50"/>
      <c r="IM115" s="50"/>
      <c r="IN115" s="50"/>
      <c r="IO115" s="50"/>
    </row>
    <row r="116" spans="1:7" ht="21" customHeight="1">
      <c r="A116" s="54"/>
      <c r="B116" s="55"/>
      <c r="C116" s="56"/>
      <c r="D116" s="56"/>
      <c r="E116" s="56"/>
      <c r="F116" s="57"/>
      <c r="G116" s="57"/>
    </row>
    <row r="117" spans="2:7" ht="27" customHeight="1">
      <c r="B117" s="59" t="s">
        <v>205</v>
      </c>
      <c r="C117" s="56"/>
      <c r="D117" s="75"/>
      <c r="E117" s="76"/>
      <c r="F117" s="5"/>
      <c r="G117" s="5"/>
    </row>
    <row r="118" spans="2:7" ht="33.75" customHeight="1">
      <c r="B118" s="60" t="s">
        <v>135</v>
      </c>
      <c r="C118" s="56"/>
      <c r="D118" s="75" t="s">
        <v>206</v>
      </c>
      <c r="E118" s="76"/>
      <c r="F118" s="5"/>
      <c r="G118" s="5"/>
    </row>
    <row r="119" spans="3:8" ht="24" customHeight="1">
      <c r="C119" s="62"/>
      <c r="D119" s="5"/>
      <c r="E119" s="5"/>
      <c r="F119" s="5"/>
      <c r="G119" s="5"/>
      <c r="H119" s="3">
        <v>5</v>
      </c>
    </row>
    <row r="120" spans="2:7" ht="26.25">
      <c r="B120" s="63" t="s">
        <v>169</v>
      </c>
      <c r="C120" s="77" t="e">
        <f>C7+C19+C21+C22+C23+C24+C25+C26+#REF!+C27+C28+C29+#REF!+C30+C31+C32+C33+C34+C35+C36+C37+C38+C39+C40+C41+#REF!+C45+#REF!+#REF!+#REF!+C42+C44+#REF!+#REF!</f>
        <v>#REF!</v>
      </c>
      <c r="D120" s="77" t="e">
        <f>D7+D19+D21+D22+D23+D24+D25+D26+#REF!+D27+D28+D29+#REF!+D30+D31+D32+D33+D34+D35+D36+D37+D38+D39+D40+D41+#REF!+D45+#REF!+#REF!+#REF!+D42+D44+#REF!+#REF!</f>
        <v>#REF!</v>
      </c>
      <c r="E120" s="77" t="e">
        <f>E7+E19+E21+E22+E23+E24+E25+E26+#REF!+E27+E28+E29+#REF!+E30+E31+E32+E33+E34+E35+E36+E37+E38+E39+E40+E41+#REF!+E45+#REF!+#REF!+#REF!+E42+E44+#REF!+#REF!</f>
        <v>#REF!</v>
      </c>
      <c r="F120" s="5"/>
      <c r="G120" s="5"/>
    </row>
    <row r="121" spans="2:7" ht="28.5" customHeight="1">
      <c r="B121" s="63" t="s">
        <v>195</v>
      </c>
      <c r="C121" s="77" t="e">
        <f>C80-C120</f>
        <v>#REF!</v>
      </c>
      <c r="D121" s="78" t="e">
        <f>D80-D120</f>
        <v>#REF!</v>
      </c>
      <c r="E121" s="78" t="e">
        <f>E80-E120</f>
        <v>#REF!</v>
      </c>
      <c r="F121" s="5"/>
      <c r="G121" s="5"/>
    </row>
    <row r="122" spans="2:7" ht="26.25" customHeight="1">
      <c r="B122" s="64" t="s">
        <v>193</v>
      </c>
      <c r="C122" s="79"/>
      <c r="D122" s="80"/>
      <c r="E122" s="81">
        <v>130614085.04</v>
      </c>
      <c r="F122" s="65">
        <f>E122/1000</f>
        <v>130614.08504</v>
      </c>
      <c r="G122" s="5"/>
    </row>
    <row r="123" spans="2:7" ht="27" customHeight="1">
      <c r="B123" s="64" t="s">
        <v>194</v>
      </c>
      <c r="C123" s="5"/>
      <c r="D123" s="5"/>
      <c r="E123" s="65" t="e">
        <f>SUM(E122/E121*100)</f>
        <v>#REF!</v>
      </c>
      <c r="F123" s="82"/>
      <c r="G123" s="5"/>
    </row>
    <row r="124" spans="2:7" ht="26.25">
      <c r="B124" s="64" t="s">
        <v>196</v>
      </c>
      <c r="C124" s="79"/>
      <c r="D124" s="79"/>
      <c r="E124" s="83">
        <v>103672898.72</v>
      </c>
      <c r="F124" s="5"/>
      <c r="G124" s="82"/>
    </row>
    <row r="125" spans="3:7" ht="26.25">
      <c r="C125" s="5"/>
      <c r="D125" s="5"/>
      <c r="E125" s="65" t="e">
        <f>E124/E121*100</f>
        <v>#REF!</v>
      </c>
      <c r="F125" s="5"/>
      <c r="G125" s="5"/>
    </row>
    <row r="126" spans="3:7" ht="23.25">
      <c r="C126" s="5"/>
      <c r="D126" s="5"/>
      <c r="E126" s="5"/>
      <c r="F126" s="5"/>
      <c r="G126" s="78"/>
    </row>
    <row r="127" spans="3:7" ht="15.75">
      <c r="C127" s="5"/>
      <c r="D127" s="82"/>
      <c r="E127" s="82"/>
      <c r="F127" s="5"/>
      <c r="G127" s="5"/>
    </row>
    <row r="128" spans="3:7" ht="15.75">
      <c r="C128" s="5"/>
      <c r="D128" s="5"/>
      <c r="E128" s="5"/>
      <c r="F128" s="5"/>
      <c r="G128" s="5"/>
    </row>
    <row r="129" spans="3:7" ht="15.75">
      <c r="C129" s="5"/>
      <c r="D129" s="5"/>
      <c r="E129" s="82"/>
      <c r="F129" s="5"/>
      <c r="G129" s="5"/>
    </row>
    <row r="130" spans="3:7" ht="15.75">
      <c r="C130" s="5"/>
      <c r="D130" s="5"/>
      <c r="E130" s="5"/>
      <c r="F130" s="5"/>
      <c r="G130" s="5"/>
    </row>
    <row r="131" spans="3:7" ht="15.75">
      <c r="C131" s="5"/>
      <c r="D131" s="5"/>
      <c r="E131" s="5"/>
      <c r="F131" s="5"/>
      <c r="G131" s="5"/>
    </row>
    <row r="132" spans="3:7" ht="15.75">
      <c r="C132" s="5"/>
      <c r="D132" s="5"/>
      <c r="E132" s="5"/>
      <c r="F132" s="84"/>
      <c r="G132" s="5"/>
    </row>
    <row r="133" spans="3:7" ht="20.25">
      <c r="C133" s="5"/>
      <c r="D133" s="5"/>
      <c r="E133" s="85"/>
      <c r="F133" s="86"/>
      <c r="G133" s="5"/>
    </row>
    <row r="134" spans="3:7" ht="23.25">
      <c r="C134" s="87">
        <v>276056681</v>
      </c>
      <c r="D134" s="5"/>
      <c r="E134" s="5">
        <v>74831534.55</v>
      </c>
      <c r="F134" s="83" t="e">
        <f>F133/E121</f>
        <v>#REF!</v>
      </c>
      <c r="G134" s="5"/>
    </row>
    <row r="135" spans="3:7" ht="27.75">
      <c r="C135" s="88">
        <f>C86-C134</f>
        <v>0</v>
      </c>
      <c r="D135" s="5"/>
      <c r="E135" s="78">
        <f>E86-E134</f>
        <v>224550168.40999997</v>
      </c>
      <c r="F135" s="5"/>
      <c r="G135" s="5"/>
    </row>
    <row r="136" spans="3:7" ht="15.75">
      <c r="C136" s="5"/>
      <c r="D136" s="5"/>
      <c r="E136" s="5"/>
      <c r="F136" s="5"/>
      <c r="G136" s="5"/>
    </row>
    <row r="137" spans="3:7" ht="15.75">
      <c r="C137" s="5"/>
      <c r="D137" s="5"/>
      <c r="E137" s="5"/>
      <c r="F137" s="5"/>
      <c r="G137" s="5"/>
    </row>
    <row r="138" spans="3:7" ht="15.75">
      <c r="C138" s="5"/>
      <c r="D138" s="5"/>
      <c r="E138" s="5"/>
      <c r="F138" s="5"/>
      <c r="G138" s="5"/>
    </row>
    <row r="139" spans="3:7" ht="15.75">
      <c r="C139" s="5"/>
      <c r="D139" s="5"/>
      <c r="E139" s="5"/>
      <c r="F139" s="5"/>
      <c r="G139" s="5"/>
    </row>
    <row r="140" spans="3:7" ht="15.75">
      <c r="C140" s="5"/>
      <c r="D140" s="5"/>
      <c r="E140" s="5"/>
      <c r="F140" s="5"/>
      <c r="G140" s="5"/>
    </row>
    <row r="141" spans="3:7" ht="15.75">
      <c r="C141" s="5"/>
      <c r="D141" s="5"/>
      <c r="E141" s="5"/>
      <c r="F141" s="5"/>
      <c r="G141" s="5"/>
    </row>
    <row r="142" spans="3:7" ht="15.75">
      <c r="C142" s="5"/>
      <c r="D142" s="5"/>
      <c r="E142" s="5"/>
      <c r="F142" s="5"/>
      <c r="G142" s="5"/>
    </row>
    <row r="143" spans="3:7" ht="15.75">
      <c r="C143" s="5"/>
      <c r="D143" s="5"/>
      <c r="E143" s="5"/>
      <c r="F143" s="5"/>
      <c r="G143" s="5"/>
    </row>
    <row r="144" spans="3:7" ht="15.75">
      <c r="C144" s="5"/>
      <c r="D144" s="5"/>
      <c r="E144" s="5"/>
      <c r="F144" s="5"/>
      <c r="G144" s="5"/>
    </row>
    <row r="145" spans="3:7" ht="15.75">
      <c r="C145" s="5"/>
      <c r="D145" s="5"/>
      <c r="E145" s="5"/>
      <c r="F145" s="5"/>
      <c r="G145" s="5"/>
    </row>
    <row r="146" spans="3:7" ht="15.75">
      <c r="C146" s="5"/>
      <c r="D146" s="5"/>
      <c r="E146" s="5"/>
      <c r="F146" s="5"/>
      <c r="G146" s="5"/>
    </row>
    <row r="147" spans="3:7" ht="15.75">
      <c r="C147" s="5"/>
      <c r="D147" s="5"/>
      <c r="E147" s="5"/>
      <c r="F147" s="5"/>
      <c r="G147" s="5"/>
    </row>
    <row r="148" spans="3:7" ht="15.75">
      <c r="C148" s="5"/>
      <c r="D148" s="5"/>
      <c r="E148" s="5"/>
      <c r="F148" s="5"/>
      <c r="G148" s="5"/>
    </row>
    <row r="149" spans="3:7" ht="15.75">
      <c r="C149" s="5"/>
      <c r="D149" s="5"/>
      <c r="E149" s="5"/>
      <c r="F149" s="5"/>
      <c r="G149" s="5"/>
    </row>
    <row r="150" spans="3:7" ht="15.75">
      <c r="C150" s="5"/>
      <c r="D150" s="5"/>
      <c r="E150" s="5"/>
      <c r="F150" s="5"/>
      <c r="G150" s="5"/>
    </row>
    <row r="151" spans="3:7" ht="15.75">
      <c r="C151" s="5"/>
      <c r="D151" s="5"/>
      <c r="E151" s="5"/>
      <c r="F151" s="5"/>
      <c r="G151" s="5"/>
    </row>
    <row r="152" spans="3:7" ht="15.75">
      <c r="C152" s="5"/>
      <c r="D152" s="5"/>
      <c r="E152" s="5"/>
      <c r="F152" s="5"/>
      <c r="G152" s="5"/>
    </row>
    <row r="153" spans="3:7" ht="15.75">
      <c r="C153" s="5"/>
      <c r="D153" s="5"/>
      <c r="E153" s="5"/>
      <c r="F153" s="5"/>
      <c r="G153" s="5"/>
    </row>
    <row r="154" spans="3:7" ht="15.75">
      <c r="C154" s="5"/>
      <c r="D154" s="5"/>
      <c r="E154" s="5"/>
      <c r="F154" s="5"/>
      <c r="G154" s="5"/>
    </row>
    <row r="155" spans="3:7" ht="15.75">
      <c r="C155" s="5"/>
      <c r="D155" s="5"/>
      <c r="E155" s="5"/>
      <c r="F155" s="5"/>
      <c r="G155" s="5"/>
    </row>
    <row r="156" spans="3:7" ht="15.75">
      <c r="C156" s="5"/>
      <c r="D156" s="5"/>
      <c r="E156" s="5"/>
      <c r="F156" s="5"/>
      <c r="G156" s="5"/>
    </row>
    <row r="157" spans="3:7" ht="15.75">
      <c r="C157" s="5"/>
      <c r="D157" s="5"/>
      <c r="E157" s="5"/>
      <c r="F157" s="5"/>
      <c r="G157" s="5"/>
    </row>
    <row r="158" spans="3:7" ht="15.75">
      <c r="C158" s="5"/>
      <c r="D158" s="5"/>
      <c r="E158" s="5"/>
      <c r="F158" s="5"/>
      <c r="G158" s="5"/>
    </row>
    <row r="159" spans="3:7" ht="15.75">
      <c r="C159" s="5"/>
      <c r="D159" s="5"/>
      <c r="E159" s="5"/>
      <c r="F159" s="5"/>
      <c r="G159" s="5"/>
    </row>
    <row r="160" spans="3:7" ht="15.75">
      <c r="C160" s="5"/>
      <c r="D160" s="5"/>
      <c r="E160" s="5"/>
      <c r="F160" s="5"/>
      <c r="G160" s="5"/>
    </row>
    <row r="161" spans="3:7" ht="15.75">
      <c r="C161" s="5"/>
      <c r="D161" s="5"/>
      <c r="E161" s="5"/>
      <c r="F161" s="5"/>
      <c r="G161" s="5"/>
    </row>
    <row r="162" spans="3:7" ht="15.75">
      <c r="C162" s="5"/>
      <c r="D162" s="5"/>
      <c r="E162" s="5"/>
      <c r="F162" s="5"/>
      <c r="G162" s="5"/>
    </row>
    <row r="163" spans="3:7" ht="15.75">
      <c r="C163" s="5"/>
      <c r="D163" s="5"/>
      <c r="E163" s="5"/>
      <c r="F163" s="5"/>
      <c r="G163" s="5"/>
    </row>
    <row r="164" spans="3:7" ht="15.75">
      <c r="C164" s="5"/>
      <c r="D164" s="5"/>
      <c r="E164" s="5"/>
      <c r="F164" s="5"/>
      <c r="G164" s="5"/>
    </row>
    <row r="165" spans="3:7" ht="15.75">
      <c r="C165" s="5"/>
      <c r="D165" s="5"/>
      <c r="E165" s="5"/>
      <c r="F165" s="5"/>
      <c r="G165" s="5"/>
    </row>
    <row r="166" spans="3:7" ht="15.75">
      <c r="C166" s="5"/>
      <c r="D166" s="5"/>
      <c r="E166" s="5"/>
      <c r="F166" s="5"/>
      <c r="G166" s="5"/>
    </row>
    <row r="167" spans="3:7" ht="15.75">
      <c r="C167" s="5"/>
      <c r="D167" s="5"/>
      <c r="E167" s="5"/>
      <c r="F167" s="5"/>
      <c r="G167" s="5"/>
    </row>
    <row r="168" spans="3:7" ht="15.75">
      <c r="C168" s="5"/>
      <c r="D168" s="5"/>
      <c r="E168" s="5"/>
      <c r="F168" s="5"/>
      <c r="G168" s="5"/>
    </row>
    <row r="169" spans="3:7" ht="15.75">
      <c r="C169" s="5"/>
      <c r="D169" s="5"/>
      <c r="E169" s="5"/>
      <c r="F169" s="5"/>
      <c r="G169" s="5"/>
    </row>
    <row r="170" spans="3:7" ht="15.75">
      <c r="C170" s="5"/>
      <c r="D170" s="5"/>
      <c r="E170" s="5"/>
      <c r="F170" s="5"/>
      <c r="G170" s="5"/>
    </row>
    <row r="171" spans="3:7" ht="15.75">
      <c r="C171" s="5"/>
      <c r="D171" s="5"/>
      <c r="E171" s="5"/>
      <c r="F171" s="5"/>
      <c r="G171" s="5"/>
    </row>
    <row r="172" spans="3:7" ht="15.75">
      <c r="C172" s="5"/>
      <c r="D172" s="5"/>
      <c r="E172" s="5"/>
      <c r="F172" s="5"/>
      <c r="G172" s="5"/>
    </row>
    <row r="173" spans="3:7" ht="15.75">
      <c r="C173" s="5"/>
      <c r="D173" s="5"/>
      <c r="E173" s="5"/>
      <c r="F173" s="5"/>
      <c r="G173" s="5"/>
    </row>
    <row r="174" spans="3:7" ht="15.75">
      <c r="C174" s="5"/>
      <c r="D174" s="5"/>
      <c r="E174" s="5"/>
      <c r="F174" s="5"/>
      <c r="G174" s="5"/>
    </row>
    <row r="175" spans="3:7" ht="15.75">
      <c r="C175" s="5"/>
      <c r="D175" s="5"/>
      <c r="E175" s="5"/>
      <c r="F175" s="5"/>
      <c r="G175" s="5"/>
    </row>
    <row r="176" spans="3:7" ht="15.75">
      <c r="C176" s="5"/>
      <c r="D176" s="5"/>
      <c r="E176" s="5"/>
      <c r="F176" s="5"/>
      <c r="G176" s="5"/>
    </row>
    <row r="177" spans="3:7" ht="15.75">
      <c r="C177" s="5"/>
      <c r="D177" s="5"/>
      <c r="E177" s="5"/>
      <c r="F177" s="5"/>
      <c r="G177" s="5"/>
    </row>
  </sheetData>
  <sheetProtection/>
  <mergeCells count="3">
    <mergeCell ref="A2:G2"/>
    <mergeCell ref="A3:G3"/>
    <mergeCell ref="A89:G89"/>
  </mergeCells>
  <printOptions horizontalCentered="1"/>
  <pageMargins left="0.1968503937007874" right="0.1968503937007874" top="0.3937007874015748" bottom="0.1968503937007874" header="0.31496062992125984" footer="0.21"/>
  <pageSetup horizontalDpi="600" verticalDpi="600" orientation="landscape" paperSize="9" scale="44" r:id="rId3"/>
  <rowBreaks count="1" manualBreakCount="1">
    <brk id="33"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Леся</cp:lastModifiedBy>
  <cp:lastPrinted>2017-03-29T07:02:59Z</cp:lastPrinted>
  <dcterms:created xsi:type="dcterms:W3CDTF">2002-12-06T14:14:06Z</dcterms:created>
  <dcterms:modified xsi:type="dcterms:W3CDTF">2017-03-29T07:03:05Z</dcterms:modified>
  <cp:category/>
  <cp:version/>
  <cp:contentType/>
  <cp:contentStatus/>
</cp:coreProperties>
</file>