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ЗФ" sheetId="1" r:id="rId1"/>
  </sheets>
  <definedNames>
    <definedName name="_xlnm.Print_Titles" localSheetId="0">'ЗФ'!$11:$11</definedName>
    <definedName name="_xlnm.Print_Area" localSheetId="0">'ЗФ'!$A$1:$V$160</definedName>
  </definedNames>
  <calcPr fullCalcOnLoad="1"/>
</workbook>
</file>

<file path=xl/sharedStrings.xml><?xml version="1.0" encoding="utf-8"?>
<sst xmlns="http://schemas.openxmlformats.org/spreadsheetml/2006/main" count="252" uniqueCount="164">
  <si>
    <t>Державне управління</t>
  </si>
  <si>
    <t>Освіта</t>
  </si>
  <si>
    <t xml:space="preserve">Охорона здоров"я </t>
  </si>
  <si>
    <t>Загальний фонд</t>
  </si>
  <si>
    <t>Напрям використання</t>
  </si>
  <si>
    <t>Всього по ЗАГАЛЬНОМУ ФОНДУ</t>
  </si>
  <si>
    <t>Всього по СПЕЦІАЛЬНОМУ ФОНДУ</t>
  </si>
  <si>
    <t>Спеціальний фонд</t>
  </si>
  <si>
    <t xml:space="preserve">Всього </t>
  </si>
  <si>
    <t>ЦРЛ</t>
  </si>
  <si>
    <t>ЧРЦПМСД</t>
  </si>
  <si>
    <t>Інші субвенції з сільських(селищних) бюджетів</t>
  </si>
  <si>
    <t>Культура</t>
  </si>
  <si>
    <t>перевиконання</t>
  </si>
  <si>
    <t>Соціальний захист та соціальне забезпечення</t>
  </si>
  <si>
    <t>КТКВК - КПКВК</t>
  </si>
  <si>
    <t>70201 - 1020</t>
  </si>
  <si>
    <t>80101- 2010</t>
  </si>
  <si>
    <t>80800 - 2180</t>
  </si>
  <si>
    <t xml:space="preserve">За рахунок залишку на котловому рахунку </t>
  </si>
  <si>
    <t>За рахунок перерозподілу</t>
  </si>
  <si>
    <t>091204-3104</t>
  </si>
  <si>
    <t>Оплата послуг з охорони приміщення</t>
  </si>
  <si>
    <t xml:space="preserve">Пропозиції розпорядника </t>
  </si>
  <si>
    <t>081009-2214</t>
  </si>
  <si>
    <t>Додаток 2</t>
  </si>
  <si>
    <t>до пояснювальної записки</t>
  </si>
  <si>
    <t>080800-2180</t>
  </si>
  <si>
    <t>Перевиконання доходної частини бюджету</t>
  </si>
  <si>
    <t>Інша субвенція Ковпитській с/р на благоустрій с.Ревунів Круг (обладнання електролінії)</t>
  </si>
  <si>
    <t xml:space="preserve">За рахунок залишку  </t>
  </si>
  <si>
    <t>Всього:</t>
  </si>
  <si>
    <t>250203-8021</t>
  </si>
  <si>
    <t>Субвенція з ДБ на соц.-ек.розвиток для сільрад:</t>
  </si>
  <si>
    <t>250366-8440</t>
  </si>
  <si>
    <t>На виготовлення ПКД та капремонт системи газопостачання Халявинського ФАПу, в частині заміни вузла обліку спожитого газу (інша субвенція Халявинської с/р)</t>
  </si>
  <si>
    <t>в т.ч.на оплату праці та енергоносії</t>
  </si>
  <si>
    <t>в т.ч.інші</t>
  </si>
  <si>
    <t>На виготовлення ПКД та капремонт системи газопостачання Вознесенського ФПу, в частині заміни вузла обліку спожитого газу (інша субвенція Вознесенської с/р)</t>
  </si>
  <si>
    <t>На виготовлення ПКД та капремонт системи газопостачання Анисівської амбулаторії, в частині заміни вузла обліку спожитого газу (інша субвенція Анисівської с/р)</t>
  </si>
  <si>
    <t>На виготовлення ПКД та капремонт системи газопостачання  ФП с.Деснянка, в частині заміни вузла обліку спожитого газу (інша субвенція Н.Білоуської с/р)</t>
  </si>
  <si>
    <t>На виготовлення ПКД та капремонт системи газопостачання Старобілоуської амбулаторії, в частині заміни вузла обліку спожитого газу (інша субвенція Ст.Білоуської с/р)</t>
  </si>
  <si>
    <t xml:space="preserve">Пропозиції по змінам   до рішення  Чернігівської районної ради  від  22 грудня 2017 року  „Про районний  бюджет на 2018 рік” 
</t>
  </si>
  <si>
    <t>10116 - 0150</t>
  </si>
  <si>
    <t>На заробітну плату з нарахуваннями</t>
  </si>
  <si>
    <t>Оплата теплопостачання</t>
  </si>
  <si>
    <t>Оплата електроенергії</t>
  </si>
  <si>
    <t>250404-0180</t>
  </si>
  <si>
    <t>Інші видатки</t>
  </si>
  <si>
    <t>На виконання районної програми фінан.забезпечення нагородження відзнаками Черн.районної ради на 2018 рік</t>
  </si>
  <si>
    <t xml:space="preserve">Затверджено спільними розпорядженнями РДА та райради </t>
  </si>
  <si>
    <t>На оплату послуг з обслуговування  газового обладнання</t>
  </si>
  <si>
    <t>Придбання бензину</t>
  </si>
  <si>
    <t>Придбання обладнання для інноваційного тренінгового класу</t>
  </si>
  <si>
    <t>на основному рахунку</t>
  </si>
  <si>
    <t>освітньої субвенції</t>
  </si>
  <si>
    <t>соц.-економ.розвитку</t>
  </si>
  <si>
    <t>Оснащення закладів загальної середньої освіти засобами навчання з фізики, хімії, біології, географії</t>
  </si>
  <si>
    <t>Заміна освітлення</t>
  </si>
  <si>
    <t>Придбання персональних комп`ютерів та ноутбуків для початкової школи</t>
  </si>
  <si>
    <t>Придбання радіатору для Трисвятськослобідської ЗОШ</t>
  </si>
  <si>
    <t>Придбання котла для Кувечицької ЗОШ</t>
  </si>
  <si>
    <t>Придбання котла для Старобілоуської ЗОШ</t>
  </si>
  <si>
    <t>Придбання вузлів обліку газу</t>
  </si>
  <si>
    <t>Капітальний ремонт котельні Брусилівської ЗОШ</t>
  </si>
  <si>
    <t>Капітальний ремонт котельні Рудківської ЗОШ</t>
  </si>
  <si>
    <t xml:space="preserve"> До подальшого розгляду  на сесіях районної ради 2018 р.</t>
  </si>
  <si>
    <t>Матеріали  20.04.2018</t>
  </si>
  <si>
    <t>Міжбюджетні трансферти від ОТГ</t>
  </si>
  <si>
    <t>Предмети, матеріали, обладнання</t>
  </si>
  <si>
    <t>На виплату зарплати працівникам освіти  у зв`язку з незабезпеченістю</t>
  </si>
  <si>
    <t>На виплату зарплати   у зв`язку з незабезпеченістю</t>
  </si>
  <si>
    <t xml:space="preserve">На заробітну плату з нарахуваннями ЦСССДМ </t>
  </si>
  <si>
    <t>Фізкультура і спорт</t>
  </si>
  <si>
    <t>ФСТ "Колос"на зарплату у зв`язку із незабезпеченістю</t>
  </si>
  <si>
    <t>13000-5000</t>
  </si>
  <si>
    <t>Визначено   РДА на сесію 22 травня</t>
  </si>
  <si>
    <t>Поточний ремонт терапевтичного відділення (Хмільницька с/р-50000,0 грн, )</t>
  </si>
  <si>
    <t>Поточний ремонт поліклінічного відділення (Халявинська с/р-20000,0 грн, Серединська-20000,0 грн )</t>
  </si>
  <si>
    <t>Фінансова допомога для терапевтичного віділення (Черниська с\р)</t>
  </si>
  <si>
    <t>Районна Програма фін. забезпечення нагородження відзнаками районної державної адміністрації та районної ради</t>
  </si>
  <si>
    <t>Поточний ремонт автомобіля Редьківської амбулаторії ЗПСМ (Новобілоуська с/р)</t>
  </si>
  <si>
    <t>Придбання для Киїнської амбулаторії гуми для санітарного автомобіля-4000,0 грн, офісних стільців-2000,0 грн. (Киїнська с/р)</t>
  </si>
  <si>
    <t>Поточний ремонт Халявинського ФАПу</t>
  </si>
  <si>
    <r>
      <t xml:space="preserve">Придбання медичного обладнання в комунальний заклад </t>
    </r>
    <r>
      <rPr>
        <sz val="14"/>
        <rFont val="Times New Roman"/>
        <family val="1"/>
      </rPr>
      <t>“</t>
    </r>
    <r>
      <rPr>
        <sz val="14"/>
        <color indexed="8"/>
        <rFont val="Times New Roman"/>
        <family val="1"/>
      </rPr>
      <t>Чернігівський центр первинної медико-санітарної допомоги</t>
    </r>
    <r>
      <rPr>
        <sz val="14"/>
        <rFont val="Times New Roman"/>
        <family val="1"/>
      </rPr>
      <t>”</t>
    </r>
    <r>
      <rPr>
        <sz val="14"/>
        <color indexed="8"/>
        <rFont val="Times New Roman"/>
        <family val="1"/>
      </rPr>
      <t xml:space="preserve"> Чернігівської районної ради Чернігівської області. Чернігівський район, </t>
    </r>
    <r>
      <rPr>
        <sz val="14"/>
        <rFont val="Times New Roman"/>
        <family val="1"/>
      </rPr>
      <t>смт </t>
    </r>
    <r>
      <rPr>
        <sz val="14"/>
        <color indexed="8"/>
        <rFont val="Times New Roman"/>
        <family val="1"/>
      </rPr>
      <t xml:space="preserve">Михайло-Коцюбинське, </t>
    </r>
    <r>
      <rPr>
        <sz val="14"/>
        <rFont val="Times New Roman"/>
        <family val="1"/>
      </rPr>
      <t>вул. </t>
    </r>
    <r>
      <rPr>
        <sz val="14"/>
        <color indexed="8"/>
        <rFont val="Times New Roman"/>
        <family val="1"/>
      </rPr>
      <t>Миру 3 (Іванівська лікарська амбулаторія загальної практики- сімейної медицини) (субвенція з Держбюдж-300000,0 грн, інша субвенція Іванівської ОТГ-9000,0 грн)</t>
    </r>
  </si>
  <si>
    <r>
      <t xml:space="preserve">Придбання комплекту меблів для комунального закладу </t>
    </r>
    <r>
      <rPr>
        <sz val="14"/>
        <rFont val="Times New Roman"/>
        <family val="1"/>
      </rPr>
      <t>“</t>
    </r>
    <r>
      <rPr>
        <sz val="14"/>
        <color indexed="8"/>
        <rFont val="Times New Roman"/>
        <family val="1"/>
      </rPr>
      <t>Чернігівський центр первинної медико-санітарної допомоги</t>
    </r>
    <r>
      <rPr>
        <sz val="14"/>
        <rFont val="Times New Roman"/>
        <family val="1"/>
      </rPr>
      <t>”</t>
    </r>
    <r>
      <rPr>
        <sz val="14"/>
        <color indexed="8"/>
        <rFont val="Times New Roman"/>
        <family val="1"/>
      </rPr>
      <t xml:space="preserve"> Чернігівської районної ради Чернігівської області. Чернігівський район, </t>
    </r>
    <r>
      <rPr>
        <sz val="14"/>
        <rFont val="Times New Roman"/>
        <family val="1"/>
      </rPr>
      <t>смт </t>
    </r>
    <r>
      <rPr>
        <sz val="14"/>
        <color indexed="8"/>
        <rFont val="Times New Roman"/>
        <family val="1"/>
      </rPr>
      <t xml:space="preserve">Михайло-Коцюбинське, </t>
    </r>
    <r>
      <rPr>
        <sz val="14"/>
        <rFont val="Times New Roman"/>
        <family val="1"/>
      </rPr>
      <t>вул. </t>
    </r>
    <r>
      <rPr>
        <sz val="14"/>
        <color indexed="8"/>
        <rFont val="Times New Roman"/>
        <family val="1"/>
      </rPr>
      <t>Миру 3 (Іванівська лікарська амбулаторія загальної практики- сімейної медицини)(субвенція з Держбюдж-250000,0 грн, інша субвенція Іванівської ОТГ-7500,0 грн)</t>
    </r>
  </si>
  <si>
    <t>Поточний ремонт внутрішніх санвузлів та поточний ремонт приміщення дошкільного підрозділу Вознесенського НВК (Вознесенська с/р)</t>
  </si>
  <si>
    <t>Придбання  засобів навчання(оргтехніки)для організації навчальн-виховн.процесу у 2018-2019 н.р Жавинської ЗОШ  (Киїнська с/р)</t>
  </si>
  <si>
    <t>11000-4000</t>
  </si>
  <si>
    <t>На утримання установи та зарплату працівникам організ.-методич.центру при відділі культури, а саме: методисту інструментального жанру (Старобілоуська с/р)</t>
  </si>
  <si>
    <r>
      <t xml:space="preserve">Придбання комп’ютерної техніки та мультимедійного обладнання для Киселівського навчально-виховного комплексу </t>
    </r>
    <r>
      <rPr>
        <sz val="14"/>
        <rFont val="Times New Roman"/>
        <family val="1"/>
      </rPr>
      <t>“</t>
    </r>
    <r>
      <rPr>
        <sz val="14"/>
        <color indexed="8"/>
        <rFont val="Times New Roman"/>
        <family val="1"/>
      </rPr>
      <t>Загальноосвітній навчальний заклад-дошкільний навчальний заклад</t>
    </r>
    <r>
      <rPr>
        <sz val="14"/>
        <rFont val="Times New Roman"/>
        <family val="1"/>
      </rPr>
      <t>”</t>
    </r>
    <r>
      <rPr>
        <sz val="14"/>
        <color indexed="8"/>
        <rFont val="Times New Roman"/>
        <family val="1"/>
      </rPr>
      <t xml:space="preserve"> Чернігівської районної ради Чернігівської області, </t>
    </r>
    <r>
      <rPr>
        <sz val="14"/>
        <rFont val="Times New Roman"/>
        <family val="1"/>
      </rPr>
      <t>с. </t>
    </r>
    <r>
      <rPr>
        <sz val="14"/>
        <color indexed="8"/>
        <rFont val="Times New Roman"/>
        <family val="1"/>
      </rPr>
      <t xml:space="preserve">Киселівка, </t>
    </r>
    <r>
      <rPr>
        <sz val="14"/>
        <rFont val="Times New Roman"/>
        <family val="1"/>
      </rPr>
      <t>вул. </t>
    </r>
    <r>
      <rPr>
        <sz val="14"/>
        <color indexed="8"/>
        <rFont val="Times New Roman"/>
        <family val="1"/>
      </rPr>
      <t>Нова 1а  (залишки субвен.на соц.екон.розвиток-200000 грн, ін.субвенція Киселівської с/р-6000,0 грн</t>
    </r>
  </si>
  <si>
    <r>
      <t xml:space="preserve">Придбання комплекту меблів для Киселівського навчально-виховного комплексу </t>
    </r>
    <r>
      <rPr>
        <sz val="14"/>
        <rFont val="Times New Roman"/>
        <family val="1"/>
      </rPr>
      <t>“</t>
    </r>
    <r>
      <rPr>
        <sz val="14"/>
        <color indexed="8"/>
        <rFont val="Times New Roman"/>
        <family val="1"/>
      </rPr>
      <t>Загальноосвітній навчальний заклад-дошкільний навчальний заклад</t>
    </r>
    <r>
      <rPr>
        <sz val="14"/>
        <rFont val="Times New Roman"/>
        <family val="1"/>
      </rPr>
      <t>”</t>
    </r>
    <r>
      <rPr>
        <sz val="14"/>
        <color indexed="8"/>
        <rFont val="Times New Roman"/>
        <family val="1"/>
      </rPr>
      <t xml:space="preserve"> Чернігівської районної ради Чернігівської області, </t>
    </r>
    <r>
      <rPr>
        <sz val="14"/>
        <rFont val="Times New Roman"/>
        <family val="1"/>
      </rPr>
      <t>с. </t>
    </r>
    <r>
      <rPr>
        <sz val="14"/>
        <color indexed="8"/>
        <rFont val="Times New Roman"/>
        <family val="1"/>
      </rPr>
      <t xml:space="preserve">Киселівка, </t>
    </r>
    <r>
      <rPr>
        <sz val="14"/>
        <rFont val="Times New Roman"/>
        <family val="1"/>
      </rPr>
      <t>вул. </t>
    </r>
    <r>
      <rPr>
        <sz val="14"/>
        <color indexed="8"/>
        <rFont val="Times New Roman"/>
        <family val="1"/>
      </rPr>
      <t>Нова 1а (залишки субвен.на соц.екон.розвиток-190000 грн, ін.субвенція Киселівської с/р-5700,0 грн</t>
    </r>
  </si>
  <si>
    <r>
      <t xml:space="preserve">Придбання комплекту меблів для Олишівської загальноосвітньої школи </t>
    </r>
    <r>
      <rPr>
        <sz val="14"/>
        <rFont val="Times New Roman"/>
        <family val="1"/>
      </rPr>
      <t>I—III</t>
    </r>
    <r>
      <rPr>
        <sz val="14"/>
        <color indexed="8"/>
        <rFont val="Times New Roman"/>
        <family val="1"/>
      </rPr>
      <t xml:space="preserve"> ступенів Чернігівської районної ради Чернігівської області, </t>
    </r>
    <r>
      <rPr>
        <sz val="14"/>
        <rFont val="Times New Roman"/>
        <family val="1"/>
      </rPr>
      <t>смт </t>
    </r>
    <r>
      <rPr>
        <sz val="14"/>
        <color indexed="8"/>
        <rFont val="Times New Roman"/>
        <family val="1"/>
      </rPr>
      <t xml:space="preserve">Олишівка, </t>
    </r>
    <r>
      <rPr>
        <sz val="14"/>
        <rFont val="Times New Roman"/>
        <family val="1"/>
      </rPr>
      <t>вул. </t>
    </r>
    <r>
      <rPr>
        <sz val="14"/>
        <color indexed="8"/>
        <rFont val="Times New Roman"/>
        <family val="1"/>
      </rPr>
      <t>Шкільна 11(залишки субвен.на соц.екон.розвиток-200000 грн, ін.субвенція Олишівської  с/р-6000,0 грн)</t>
    </r>
  </si>
  <si>
    <r>
      <t xml:space="preserve">Придбання комп’ютерної техніки та мультимедійного обладнання для Олишівської загальноосвітньої школи </t>
    </r>
    <r>
      <rPr>
        <sz val="14"/>
        <rFont val="Times New Roman"/>
        <family val="1"/>
      </rPr>
      <t>I—III</t>
    </r>
    <r>
      <rPr>
        <sz val="14"/>
        <color indexed="8"/>
        <rFont val="Times New Roman"/>
        <family val="1"/>
      </rPr>
      <t xml:space="preserve"> ступенів Чернігівської районної ради Чернігівської області, </t>
    </r>
    <r>
      <rPr>
        <sz val="14"/>
        <rFont val="Times New Roman"/>
        <family val="1"/>
      </rPr>
      <t>смт </t>
    </r>
    <r>
      <rPr>
        <sz val="14"/>
        <color indexed="8"/>
        <rFont val="Times New Roman"/>
        <family val="1"/>
      </rPr>
      <t xml:space="preserve">Олишівка, </t>
    </r>
    <r>
      <rPr>
        <sz val="14"/>
        <rFont val="Times New Roman"/>
        <family val="1"/>
      </rPr>
      <t>вул. </t>
    </r>
    <r>
      <rPr>
        <sz val="14"/>
        <color indexed="8"/>
        <rFont val="Times New Roman"/>
        <family val="1"/>
      </rPr>
      <t>Шкільна 11 (залишки субвен.на соц.екон.розвиток-290000 грн, ін.субвенція Олишівської  с/р-8700,0 грн)</t>
    </r>
  </si>
  <si>
    <t>81009-2144</t>
  </si>
  <si>
    <t>Придбання медич.обладнання для стомат.кабінету (Гончарівська селрада)</t>
  </si>
  <si>
    <t>Виготовлення ПКД "Технічне переоснащення системи газопостачання котельні КЛПЗ Чернігівська ЦРЛ" (Рудківська с/р)</t>
  </si>
  <si>
    <t>Поточний ремонт інфекційного та терапевтичного відділення (Терехівська с/р)</t>
  </si>
  <si>
    <t>Придбання комплекту автомобільної гуми для санітарного автомобіля (Гончарівська с/р)</t>
  </si>
  <si>
    <t>На поточний ремонт системи опалення-65000,0 грн та на отримання технічного завдання на проектування та облаштування засобів дистанційної передачі даних на комерційному вузлі обліку природного газу Киїнської амбулаторії ЗПСМ-20000,0 грн Киїнська с/р)</t>
  </si>
  <si>
    <t>Поточний ремонт системи водовідведення Киїнської ЗОШ (Киїнська с/р)</t>
  </si>
  <si>
    <t>На встановлення енергозберігаючих вікон у приміщенні Киселівського НВК-30000,0 грн, на поточний ремонт Брусилівської ЗОШ-60000,0 грн (Киселівська с/р)</t>
  </si>
  <si>
    <t>Поточний ремонт шкільних приміщень Халявинської ЗОШ (Терехівська с/р)</t>
  </si>
  <si>
    <t>080800-2111</t>
  </si>
  <si>
    <t>Покращення матер.-техніч.бази Седнівської амбулаторії ЗПСМ (Седнівська с/р)</t>
  </si>
  <si>
    <t>Придбання пального для санітарногоавтомобіля Олишівської амбулаторії ЗПСМ (Серединська с/р)</t>
  </si>
  <si>
    <t>На харчування учнів 1-4 класів (Анисівська с/р-17000,0 грн, Довжицька с/р-13000,0 грн, Новобілоуська с/р-56100,0 грн, Мохнатинська-2190,0 грн, Петрушинська с/р-13600,0 грн, Терехівська- 15000,0 грн, Слабинська-8000,0 грн, Халявинська-13000,0 грн, Черниська-8900грн, Седнівська-49840 грн)</t>
  </si>
  <si>
    <t>На продовження терміну перебування Олишівської ЗОШ на балансі відділу освіти</t>
  </si>
  <si>
    <t>Субвенція з обласного бюджету на держпідтримку особам з освітніми потребами</t>
  </si>
  <si>
    <t>Оплата енергоносіїв</t>
  </si>
  <si>
    <t>Редьківській с/р на фінансування «Програми місцевих стимулів для медичних працівників на 2017-2018р.р.</t>
  </si>
  <si>
    <t>Капітальний ремонт Олишівської ЗОШ І-ІІІ ступенів Чернігівської районної ради Чернігівської області за адресою: смт. Олишівка, вул. Шкільна, 11 (заміні вікон та дверей)</t>
  </si>
  <si>
    <t>Капітальний ремонт технологічного обладнання котельні Олишівської ЗОШ I—III ст., розташованої за адресою: Чернігівська область, Чернігівський район, с. Олишівка, вул. Шкільна, 11</t>
  </si>
  <si>
    <t>Капітальний ремонт будівлі Редьківського НВК за адресою: с. Редьківка, вул. Процька, 12, Чернігівського району Чернігівської області (заміна вікон, вхідних дверей та утеплення горищного перекриття)</t>
  </si>
  <si>
    <t>На оснащення кабінетів фізики Киїнської ЗОШ - 368150,0 грн, Старобілоуської ЗОШ-368150,0 грн.</t>
  </si>
  <si>
    <t>Придбання обладнання для хімічної очистки води в опалювальній системі (Н.Білоуська-20000,0грн, Трисвятськослобідська-10000,0 грн, Старобілоуська с/р-10000,0 грн)</t>
  </si>
  <si>
    <t>Придбання обладнання для Халявинського ФАПу (Халявинська с/р)</t>
  </si>
  <si>
    <t>080800-7363</t>
  </si>
  <si>
    <t>Придбання ноутбука для сіменого лікаря (Трисвятськослобідська с/р)</t>
  </si>
  <si>
    <t>Встановлення лічильників природного газу для Трисвятсл.ФАПу та Павлівського ФП (Трисвятськосл.с/р)</t>
  </si>
  <si>
    <t>Прибання комплектів меблів для навчальних закладів</t>
  </si>
  <si>
    <t>Дотація з облбюджету</t>
  </si>
  <si>
    <t>Трансферти з держбюджету</t>
  </si>
  <si>
    <t>Капітальний ремонт фасаду комунального закладу "Седнівський навчально-виховний комплекс" Чернігівської районної ради Чернігівської області, розташованої за адресою: смт Седнів, вул.Глібова, 12.</t>
  </si>
  <si>
    <t>Придбання матеріалів та на поточний ремонт приміщення Пакульської ЗОШ (Пакульська с/р)</t>
  </si>
  <si>
    <t>Поточний ремонт приміщення Пакульського ФАПу (Пакульська с/р)</t>
  </si>
  <si>
    <t>Реконструкція Боровиківського ФАПу</t>
  </si>
  <si>
    <t>Придбання обладнання для хімічної очистки води в опалювальній системі (Киселівська с/р)</t>
  </si>
  <si>
    <t>Виготовлення ПКД та нові техумови на встановлення лічильника, встановлення газової сигналвзації, придбання мембранного лічильника з модемом (Киселівська с/р)</t>
  </si>
  <si>
    <t>250380-9770</t>
  </si>
  <si>
    <t>Мохнатинській будинок культури.Покращення матеріально-технічної бази</t>
  </si>
  <si>
    <t>Халявинській будинок культури.Покращення матеріально-технічної бази (ремонт приміщення)</t>
  </si>
  <si>
    <t>Роїщенський ДНЗ "Левеня". Зміцнення матеріально-технічної бази</t>
  </si>
  <si>
    <t>Довжицький НВК. Покращення матеріально-технічної бази (поточний ремонт внутрішнього туалету дитсадка)</t>
  </si>
  <si>
    <t>с.Петрушин.Сільський ФАП. Зміцнення мат-тех.бази (придбання твердопаливного котла)</t>
  </si>
  <si>
    <t>Інша субвенція з обласної ради на виконання доручень виборців депутатами облради, в т.ч.:</t>
  </si>
  <si>
    <t>Придбання інсуліну (Гончарівська с/р- 139450,54, М.Коцюбинська- 137577,0 грн, Олишівська с/р- 54718,0грн, Іванівська с/р-98692,99 грн,Седнівська-54242,28 грн,  Киїнська- 120379,0 грн, Киселівська-72414,65 грн, Ковпитська с/р-46446,41 грн, Халявинська с/р-33341,04 грн, Вознесенська-33145,63 грн, Пакульська с/р -31590,22 грн,Старобілоуська -30000,0 грн, Трисвятськослобідська-26409,0 грн, Хмільницька с/р-24991,06 грн, Петрушинська-16868,02 грн, Терехівська с/р-14928,91 грн, Мньовська с/р-13691,0 грн, Мохнатинська-11507,69 грн, Дніпровська с/р-10000,0 грн, Рудківська-9210,96 грн,Слабинська-5685,0 грн, Шестовицька с/р-4569,84 грн, Серединська с/р- 3801,74 грн</t>
  </si>
  <si>
    <t>Забезпечення сімейних лікарів ноутбуками та багатофункціональними пристроями (рекомендації бюджетної комісії)</t>
  </si>
  <si>
    <t>На медогляди працівників освітніх закладів (рекомендації бюджетної комісії)</t>
  </si>
  <si>
    <t>Придбання лазерного багатофункціонального пристрою (Киїнська с/р)</t>
  </si>
  <si>
    <t>Поточний ремонт Халявинської ЗОШ (Халявинська с\р)</t>
  </si>
  <si>
    <t>Поточний ремонт Олишівської ЗОШ (Серединська с/р)</t>
  </si>
  <si>
    <t>Проведення виробничого лабораторного контролю якості готових страв</t>
  </si>
  <si>
    <t>091209-</t>
  </si>
  <si>
    <t>Фінансова допомога для видання книги про долі земляків району (Серединська с\р)</t>
  </si>
  <si>
    <t xml:space="preserve"> Отримання тех.завдання на проектування та облаштування засобів дистанційної передачі даних на комерційному вузлі обліку природного газу Жавинського ФАПу (Киїнська с/р)</t>
  </si>
  <si>
    <t>80101- 2011</t>
  </si>
  <si>
    <t>80800 - 2111</t>
  </si>
  <si>
    <t>110204-4060</t>
  </si>
  <si>
    <t>Придбання мікрофонів з тримачами</t>
  </si>
  <si>
    <t>Придбання підставок для звуков.колонок</t>
  </si>
  <si>
    <t>Ремонт обладнання</t>
  </si>
  <si>
    <t>Придбання вогнегасників</t>
  </si>
  <si>
    <t>Виготовлення тех.документації на гараж</t>
  </si>
  <si>
    <t xml:space="preserve">Реконструкція (технічне переоснащення) системи газопостачання котельні КЛПЗ "Чернігівська ЦРЛ" з встановленням єдиного вузла обліку газу замість існуючих вузлів обліку та його переміщення </t>
  </si>
  <si>
    <t xml:space="preserve">Експертиза по реконструкції (технічне переоснащення) системи газопостачання котельні КЛПЗ "Чернігівська ЦРЛ" з встановленням єдиного вузла обліку газу замість існуючих вузлів обліку та його переміщення </t>
  </si>
  <si>
    <t>Отримання технічного завдання у ПАТ "Чернігівгаз", виготовлення робочого проекту з організації та облаштування вузла обліку установ освіти засобами дистанційної передачі даних (Киселівська с/р-6596грн, Н.Білоуська-6596грн, Халявинська-6596грн)</t>
  </si>
  <si>
    <t>Залишок коштів на котловому рахунку на 01.01.2018 р. - 5 631 359,61 грн.( в т.ч. оборотна касова готівка - 10000,0 грн.), по освітній субвенції -3 503 626,71 грн., по субвенції на соц-екон.розвиток ЗФ -1 430 000,00 грн, по субвенції на соц-екон.розвиток СФ -461 873,77 грн.</t>
  </si>
  <si>
    <r>
      <t>Використано залишків з рахунку соц.-екон.розвитку ЗФ на 01.05.2018р.   -</t>
    </r>
    <r>
      <rPr>
        <b/>
        <sz val="16"/>
        <rFont val="Times New Roman"/>
        <family val="1"/>
      </rPr>
      <t xml:space="preserve"> 1 430 000,0 грн,  з рахунку соц.-екон.розвитку СФ на 01.05.2018р-461 873,77 грн.</t>
    </r>
  </si>
  <si>
    <t>Інша субвенція з обласного бюджету на виконання депутат.повноважень</t>
  </si>
  <si>
    <t>Оплата енергоносіїв на завершення опалювальн.періоду</t>
  </si>
  <si>
    <t>Оплата енергоносіїв  на завершення опалювальн.періоду</t>
  </si>
  <si>
    <t>На заробітну плату з нарахуваннями терцентру (400000-до вересня )(Хмільницька с/р-50229,84 грн)</t>
  </si>
  <si>
    <t>У зв`язку зі зміною структури РДА зменшуються призначення по РДА в сумі-860091,94 грн., збільшуються призначення по відділу освіти-860091,94 грн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</si>
</sst>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\ &quot;грн.&quot;_-;\-* #,##0.0\ &quot;грн.&quot;_-;_-* &quot;-&quot;??\ &quot;грн.&quot;_-;_-@_-"/>
    <numFmt numFmtId="181" formatCode="_-* #,##0\ &quot;грн.&quot;_-;\-* #,##0\ &quot;грн.&quot;_-;_-* &quot;-&quot;??\ &quot;грн.&quot;_-;_-@_-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#,##0_ ;[Red]\-#,##0\ "/>
    <numFmt numFmtId="192" formatCode="0.00_ ;[Red]\-0.00\ "/>
    <numFmt numFmtId="193" formatCode="[$-422]d\ mmmm\ yyyy&quot; р.&quot;"/>
    <numFmt numFmtId="194" formatCode="#,##0.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sz val="14"/>
      <name val="Times New Roman"/>
      <family val="1"/>
    </font>
    <font>
      <b/>
      <sz val="14"/>
      <color indexed="61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61"/>
      <name val="Times New Roman"/>
      <family val="1"/>
    </font>
    <font>
      <sz val="16"/>
      <color indexed="61"/>
      <name val="Times New Roman"/>
      <family val="1"/>
    </font>
    <font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1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10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0"/>
    </font>
    <font>
      <sz val="20"/>
      <name val="Times New Roman"/>
      <family val="1"/>
    </font>
    <font>
      <i/>
      <sz val="18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4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22" borderId="0" xfId="0" applyFont="1" applyFill="1" applyAlignment="1">
      <alignment vertical="top"/>
    </xf>
    <xf numFmtId="49" fontId="3" fillId="7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24" borderId="0" xfId="0" applyFont="1" applyFill="1" applyBorder="1" applyAlignment="1">
      <alignment vertical="top"/>
    </xf>
    <xf numFmtId="0" fontId="8" fillId="24" borderId="0" xfId="0" applyFont="1" applyFill="1" applyBorder="1" applyAlignment="1">
      <alignment horizontal="center" vertical="top"/>
    </xf>
    <xf numFmtId="9" fontId="8" fillId="24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82" fontId="1" fillId="0" borderId="0" xfId="0" applyNumberFormat="1" applyFont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7" borderId="10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left" vertical="top"/>
    </xf>
    <xf numFmtId="0" fontId="3" fillId="7" borderId="1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top"/>
    </xf>
    <xf numFmtId="0" fontId="17" fillId="24" borderId="0" xfId="0" applyFont="1" applyFill="1" applyBorder="1" applyAlignment="1">
      <alignment horizontal="center" vertical="top"/>
    </xf>
    <xf numFmtId="9" fontId="17" fillId="24" borderId="0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4" fontId="3" fillId="7" borderId="10" xfId="0" applyNumberFormat="1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7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3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15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5" fillId="25" borderId="0" xfId="0" applyFont="1" applyFill="1" applyAlignment="1">
      <alignment vertical="top"/>
    </xf>
    <xf numFmtId="0" fontId="20" fillId="7" borderId="10" xfId="0" applyFont="1" applyFill="1" applyBorder="1" applyAlignment="1">
      <alignment vertical="top"/>
    </xf>
    <xf numFmtId="0" fontId="3" fillId="25" borderId="0" xfId="0" applyFont="1" applyFill="1" applyAlignment="1">
      <alignment vertical="top"/>
    </xf>
    <xf numFmtId="0" fontId="3" fillId="22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25" borderId="0" xfId="0" applyFont="1" applyFill="1" applyAlignment="1">
      <alignment vertical="top"/>
    </xf>
    <xf numFmtId="0" fontId="20" fillId="7" borderId="10" xfId="0" applyFont="1" applyFill="1" applyBorder="1" applyAlignment="1">
      <alignment horizontal="left" vertical="top" wrapText="1"/>
    </xf>
    <xf numFmtId="4" fontId="20" fillId="7" borderId="10" xfId="0" applyNumberFormat="1" applyFont="1" applyFill="1" applyBorder="1" applyAlignment="1">
      <alignment horizontal="center" vertical="top"/>
    </xf>
    <xf numFmtId="0" fontId="20" fillId="4" borderId="0" xfId="0" applyFont="1" applyFill="1" applyAlignment="1">
      <alignment vertical="top"/>
    </xf>
    <xf numFmtId="0" fontId="20" fillId="7" borderId="10" xfId="0" applyFont="1" applyFill="1" applyBorder="1" applyAlignment="1">
      <alignment horizontal="center" vertical="top"/>
    </xf>
    <xf numFmtId="0" fontId="20" fillId="7" borderId="10" xfId="0" applyFont="1" applyFill="1" applyBorder="1" applyAlignment="1">
      <alignment horizontal="left" vertical="top"/>
    </xf>
    <xf numFmtId="0" fontId="21" fillId="4" borderId="0" xfId="0" applyFont="1" applyFill="1" applyAlignment="1">
      <alignment horizontal="center" vertical="top"/>
    </xf>
    <xf numFmtId="0" fontId="20" fillId="7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15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22" borderId="0" xfId="0" applyFont="1" applyFill="1" applyAlignment="1">
      <alignment vertical="top"/>
    </xf>
    <xf numFmtId="3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/>
    </xf>
    <xf numFmtId="194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/>
    </xf>
    <xf numFmtId="4" fontId="10" fillId="7" borderId="10" xfId="0" applyNumberFormat="1" applyFont="1" applyFill="1" applyBorder="1" applyAlignment="1">
      <alignment horizontal="center" vertical="top"/>
    </xf>
    <xf numFmtId="4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0" fontId="9" fillId="7" borderId="0" xfId="0" applyFont="1" applyFill="1" applyAlignment="1">
      <alignment vertical="top"/>
    </xf>
    <xf numFmtId="0" fontId="2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4" fontId="27" fillId="7" borderId="10" xfId="0" applyNumberFormat="1" applyFont="1" applyFill="1" applyBorder="1" applyAlignment="1">
      <alignment horizontal="center" vertical="top" wrapText="1"/>
    </xf>
    <xf numFmtId="0" fontId="20" fillId="7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horizontal="center" vertical="top"/>
    </xf>
    <xf numFmtId="3" fontId="23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" fontId="20" fillId="7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25" borderId="0" xfId="0" applyFont="1" applyFill="1" applyAlignment="1">
      <alignment vertical="top"/>
    </xf>
    <xf numFmtId="0" fontId="20" fillId="0" borderId="10" xfId="0" applyFont="1" applyFill="1" applyBorder="1" applyAlignment="1">
      <alignment wrapText="1"/>
    </xf>
    <xf numFmtId="194" fontId="3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2" fontId="20" fillId="0" borderId="10" xfId="0" applyNumberFormat="1" applyFont="1" applyFill="1" applyBorder="1" applyAlignment="1">
      <alignment horizontal="center"/>
    </xf>
    <xf numFmtId="49" fontId="20" fillId="7" borderId="10" xfId="0" applyNumberFormat="1" applyFont="1" applyFill="1" applyBorder="1" applyAlignment="1">
      <alignment vertical="top" wrapText="1"/>
    </xf>
    <xf numFmtId="0" fontId="21" fillId="25" borderId="0" xfId="0" applyFont="1" applyFill="1" applyAlignment="1">
      <alignment vertical="top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3" fontId="20" fillId="7" borderId="10" xfId="0" applyNumberFormat="1" applyFont="1" applyFill="1" applyBorder="1" applyAlignment="1">
      <alignment horizontal="center" vertical="top"/>
    </xf>
    <xf numFmtId="3" fontId="3" fillId="7" borderId="10" xfId="0" applyNumberFormat="1" applyFont="1" applyFill="1" applyBorder="1" applyAlignment="1">
      <alignment horizontal="center" vertical="top"/>
    </xf>
    <xf numFmtId="4" fontId="15" fillId="7" borderId="10" xfId="0" applyNumberFormat="1" applyFont="1" applyFill="1" applyBorder="1" applyAlignment="1">
      <alignment horizontal="center" vertical="top"/>
    </xf>
    <xf numFmtId="0" fontId="7" fillId="7" borderId="10" xfId="0" applyFont="1" applyFill="1" applyBorder="1" applyAlignment="1">
      <alignment vertical="top"/>
    </xf>
    <xf numFmtId="0" fontId="15" fillId="0" borderId="0" xfId="0" applyFont="1" applyAlignment="1">
      <alignment wrapText="1"/>
    </xf>
    <xf numFmtId="49" fontId="16" fillId="0" borderId="10" xfId="0" applyNumberFormat="1" applyFont="1" applyFill="1" applyBorder="1" applyAlignment="1">
      <alignment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center" vertical="top"/>
    </xf>
    <xf numFmtId="194" fontId="28" fillId="0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vertical="top"/>
    </xf>
    <xf numFmtId="0" fontId="7" fillId="7" borderId="10" xfId="0" applyFont="1" applyFill="1" applyBorder="1" applyAlignment="1">
      <alignment vertical="top" wrapText="1"/>
    </xf>
    <xf numFmtId="4" fontId="16" fillId="7" borderId="10" xfId="0" applyNumberFormat="1" applyFont="1" applyFill="1" applyBorder="1" applyAlignment="1">
      <alignment horizontal="center" vertical="top" wrapText="1"/>
    </xf>
    <xf numFmtId="4" fontId="16" fillId="7" borderId="10" xfId="0" applyNumberFormat="1" applyFont="1" applyFill="1" applyBorder="1" applyAlignment="1">
      <alignment horizontal="center" vertical="top"/>
    </xf>
    <xf numFmtId="0" fontId="6" fillId="26" borderId="0" xfId="0" applyFont="1" applyFill="1" applyBorder="1" applyAlignment="1">
      <alignment horizontal="center" vertical="top"/>
    </xf>
    <xf numFmtId="0" fontId="1" fillId="26" borderId="0" xfId="0" applyFont="1" applyFill="1" applyAlignment="1">
      <alignment horizontal="center" vertical="top"/>
    </xf>
    <xf numFmtId="4" fontId="20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4" fontId="20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/>
    </xf>
    <xf numFmtId="2" fontId="20" fillId="0" borderId="1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 vertical="top"/>
    </xf>
    <xf numFmtId="4" fontId="23" fillId="0" borderId="10" xfId="0" applyNumberFormat="1" applyFont="1" applyFill="1" applyBorder="1" applyAlignment="1">
      <alignment horizontal="center" vertical="top" wrapText="1"/>
    </xf>
    <xf numFmtId="4" fontId="20" fillId="7" borderId="10" xfId="0" applyNumberFormat="1" applyFont="1" applyFill="1" applyBorder="1" applyAlignment="1">
      <alignment horizontal="center" vertical="top"/>
    </xf>
    <xf numFmtId="0" fontId="14" fillId="7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" fontId="23" fillId="7" borderId="10" xfId="0" applyNumberFormat="1" applyFont="1" applyFill="1" applyBorder="1" applyAlignment="1">
      <alignment horizontal="center" vertical="top"/>
    </xf>
    <xf numFmtId="0" fontId="21" fillId="7" borderId="0" xfId="0" applyFont="1" applyFill="1" applyAlignment="1">
      <alignment vertical="top"/>
    </xf>
    <xf numFmtId="0" fontId="7" fillId="22" borderId="10" xfId="0" applyFont="1" applyFill="1" applyBorder="1" applyAlignment="1">
      <alignment horizontal="center" vertical="top"/>
    </xf>
    <xf numFmtId="0" fontId="15" fillId="22" borderId="10" xfId="0" applyFont="1" applyFill="1" applyBorder="1" applyAlignment="1">
      <alignment vertical="top" wrapText="1"/>
    </xf>
    <xf numFmtId="4" fontId="3" fillId="22" borderId="10" xfId="0" applyNumberFormat="1" applyFont="1" applyFill="1" applyBorder="1" applyAlignment="1">
      <alignment horizontal="center" vertical="top" wrapText="1"/>
    </xf>
    <xf numFmtId="4" fontId="3" fillId="22" borderId="10" xfId="0" applyNumberFormat="1" applyFont="1" applyFill="1" applyBorder="1" applyAlignment="1">
      <alignment horizontal="center" vertical="top"/>
    </xf>
    <xf numFmtId="4" fontId="20" fillId="22" borderId="10" xfId="0" applyNumberFormat="1" applyFont="1" applyFill="1" applyBorder="1" applyAlignment="1">
      <alignment horizontal="center" vertical="top"/>
    </xf>
    <xf numFmtId="4" fontId="15" fillId="22" borderId="10" xfId="0" applyNumberFormat="1" applyFont="1" applyFill="1" applyBorder="1" applyAlignment="1">
      <alignment horizontal="center" vertical="top"/>
    </xf>
    <xf numFmtId="3" fontId="15" fillId="22" borderId="10" xfId="0" applyNumberFormat="1" applyFont="1" applyFill="1" applyBorder="1" applyAlignment="1">
      <alignment horizontal="center" vertical="top"/>
    </xf>
    <xf numFmtId="0" fontId="15" fillId="22" borderId="10" xfId="0" applyFont="1" applyFill="1" applyBorder="1" applyAlignment="1">
      <alignment vertical="top"/>
    </xf>
    <xf numFmtId="4" fontId="15" fillId="22" borderId="10" xfId="0" applyNumberFormat="1" applyFont="1" applyFill="1" applyBorder="1" applyAlignment="1">
      <alignment horizontal="center" vertical="top"/>
    </xf>
    <xf numFmtId="4" fontId="20" fillId="22" borderId="10" xfId="0" applyNumberFormat="1" applyFont="1" applyFill="1" applyBorder="1" applyAlignment="1">
      <alignment horizontal="center" vertical="top" wrapText="1"/>
    </xf>
    <xf numFmtId="4" fontId="20" fillId="22" borderId="10" xfId="0" applyNumberFormat="1" applyFont="1" applyFill="1" applyBorder="1" applyAlignment="1">
      <alignment horizontal="center" vertical="top"/>
    </xf>
    <xf numFmtId="3" fontId="20" fillId="22" borderId="10" xfId="0" applyNumberFormat="1" applyFont="1" applyFill="1" applyBorder="1" applyAlignment="1">
      <alignment horizontal="center" vertical="top"/>
    </xf>
    <xf numFmtId="0" fontId="4" fillId="22" borderId="10" xfId="0" applyFont="1" applyFill="1" applyBorder="1" applyAlignment="1">
      <alignment horizontal="center" vertical="top"/>
    </xf>
    <xf numFmtId="0" fontId="14" fillId="22" borderId="0" xfId="0" applyFont="1" applyFill="1" applyAlignment="1">
      <alignment vertical="top"/>
    </xf>
    <xf numFmtId="0" fontId="23" fillId="22" borderId="10" xfId="0" applyFont="1" applyFill="1" applyBorder="1" applyAlignment="1">
      <alignment vertical="top" wrapText="1"/>
    </xf>
    <xf numFmtId="4" fontId="28" fillId="22" borderId="10" xfId="0" applyNumberFormat="1" applyFont="1" applyFill="1" applyBorder="1" applyAlignment="1">
      <alignment horizontal="center" vertical="top" wrapText="1"/>
    </xf>
    <xf numFmtId="4" fontId="23" fillId="22" borderId="10" xfId="0" applyNumberFormat="1" applyFont="1" applyFill="1" applyBorder="1" applyAlignment="1">
      <alignment horizontal="center" vertical="top"/>
    </xf>
    <xf numFmtId="4" fontId="28" fillId="22" borderId="10" xfId="0" applyNumberFormat="1" applyFont="1" applyFill="1" applyBorder="1" applyAlignment="1">
      <alignment horizontal="center" vertical="top"/>
    </xf>
    <xf numFmtId="4" fontId="23" fillId="22" borderId="10" xfId="0" applyNumberFormat="1" applyFont="1" applyFill="1" applyBorder="1" applyAlignment="1">
      <alignment horizontal="center" vertical="top"/>
    </xf>
    <xf numFmtId="0" fontId="23" fillId="22" borderId="10" xfId="0" applyFont="1" applyFill="1" applyBorder="1" applyAlignment="1">
      <alignment vertical="top"/>
    </xf>
    <xf numFmtId="0" fontId="9" fillId="22" borderId="0" xfId="0" applyFont="1" applyFill="1" applyAlignment="1">
      <alignment vertical="top"/>
    </xf>
    <xf numFmtId="4" fontId="23" fillId="22" borderId="10" xfId="0" applyNumberFormat="1" applyFont="1" applyFill="1" applyBorder="1" applyAlignment="1">
      <alignment horizontal="center" vertical="top" wrapText="1"/>
    </xf>
    <xf numFmtId="3" fontId="23" fillId="22" borderId="10" xfId="0" applyNumberFormat="1" applyFont="1" applyFill="1" applyBorder="1" applyAlignment="1">
      <alignment horizontal="center" vertical="top"/>
    </xf>
    <xf numFmtId="4" fontId="23" fillId="22" borderId="10" xfId="0" applyNumberFormat="1" applyFont="1" applyFill="1" applyBorder="1" applyAlignment="1">
      <alignment horizontal="center" vertical="top" wrapText="1"/>
    </xf>
    <xf numFmtId="0" fontId="47" fillId="22" borderId="10" xfId="0" applyFont="1" applyFill="1" applyBorder="1" applyAlignment="1">
      <alignment vertical="top"/>
    </xf>
    <xf numFmtId="4" fontId="3" fillId="22" borderId="10" xfId="0" applyNumberFormat="1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vertical="top"/>
    </xf>
    <xf numFmtId="0" fontId="48" fillId="7" borderId="10" xfId="0" applyFont="1" applyFill="1" applyBorder="1" applyAlignment="1">
      <alignment vertical="top" wrapText="1"/>
    </xf>
    <xf numFmtId="4" fontId="15" fillId="7" borderId="10" xfId="0" applyNumberFormat="1" applyFont="1" applyFill="1" applyBorder="1" applyAlignment="1">
      <alignment horizontal="center" vertical="top"/>
    </xf>
    <xf numFmtId="4" fontId="28" fillId="7" borderId="10" xfId="0" applyNumberFormat="1" applyFont="1" applyFill="1" applyBorder="1" applyAlignment="1">
      <alignment horizontal="center" vertical="top" wrapText="1"/>
    </xf>
    <xf numFmtId="194" fontId="28" fillId="7" borderId="10" xfId="0" applyNumberFormat="1" applyFont="1" applyFill="1" applyBorder="1" applyAlignment="1">
      <alignment horizontal="center" vertical="top"/>
    </xf>
    <xf numFmtId="4" fontId="28" fillId="7" borderId="10" xfId="0" applyNumberFormat="1" applyFont="1" applyFill="1" applyBorder="1" applyAlignment="1">
      <alignment horizontal="center" vertical="top"/>
    </xf>
    <xf numFmtId="4" fontId="23" fillId="7" borderId="10" xfId="0" applyNumberFormat="1" applyFont="1" applyFill="1" applyBorder="1" applyAlignment="1">
      <alignment horizontal="center" vertical="top"/>
    </xf>
    <xf numFmtId="0" fontId="23" fillId="7" borderId="10" xfId="0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48" fillId="22" borderId="10" xfId="0" applyFont="1" applyFill="1" applyBorder="1" applyAlignment="1">
      <alignment vertical="top" wrapText="1"/>
    </xf>
    <xf numFmtId="4" fontId="10" fillId="22" borderId="10" xfId="0" applyNumberFormat="1" applyFont="1" applyFill="1" applyBorder="1" applyAlignment="1">
      <alignment horizontal="center" vertical="top"/>
    </xf>
    <xf numFmtId="194" fontId="20" fillId="22" borderId="10" xfId="0" applyNumberFormat="1" applyFont="1" applyFill="1" applyBorder="1" applyAlignment="1">
      <alignment horizontal="center" vertical="top"/>
    </xf>
    <xf numFmtId="0" fontId="1" fillId="22" borderId="0" xfId="0" applyFont="1" applyFill="1" applyAlignment="1">
      <alignment vertical="top"/>
    </xf>
    <xf numFmtId="0" fontId="48" fillId="22" borderId="10" xfId="0" applyFont="1" applyFill="1" applyBorder="1" applyAlignment="1">
      <alignment horizontal="justify" vertical="top" wrapText="1"/>
    </xf>
    <xf numFmtId="194" fontId="27" fillId="7" borderId="10" xfId="0" applyNumberFormat="1" applyFont="1" applyFill="1" applyBorder="1" applyAlignment="1">
      <alignment horizontal="center" vertical="top" wrapText="1"/>
    </xf>
    <xf numFmtId="4" fontId="23" fillId="22" borderId="10" xfId="0" applyNumberFormat="1" applyFont="1" applyFill="1" applyBorder="1" applyAlignment="1">
      <alignment vertical="top"/>
    </xf>
    <xf numFmtId="4" fontId="20" fillId="22" borderId="10" xfId="0" applyNumberFormat="1" applyFont="1" applyFill="1" applyBorder="1" applyAlignment="1">
      <alignment vertical="top"/>
    </xf>
    <xf numFmtId="0" fontId="15" fillId="22" borderId="10" xfId="0" applyFont="1" applyFill="1" applyBorder="1" applyAlignment="1">
      <alignment horizontal="center" vertical="top"/>
    </xf>
    <xf numFmtId="4" fontId="15" fillId="22" borderId="10" xfId="0" applyNumberFormat="1" applyFont="1" applyFill="1" applyBorder="1" applyAlignment="1">
      <alignment horizontal="center" vertical="top" wrapText="1"/>
    </xf>
    <xf numFmtId="0" fontId="15" fillId="22" borderId="0" xfId="0" applyFont="1" applyFill="1" applyAlignment="1">
      <alignment vertical="top"/>
    </xf>
    <xf numFmtId="4" fontId="15" fillId="22" borderId="10" xfId="0" applyNumberFormat="1" applyFont="1" applyFill="1" applyBorder="1" applyAlignment="1">
      <alignment horizontal="center" vertical="top" wrapText="1"/>
    </xf>
    <xf numFmtId="0" fontId="7" fillId="22" borderId="10" xfId="0" applyFont="1" applyFill="1" applyBorder="1" applyAlignment="1">
      <alignment vertical="top"/>
    </xf>
    <xf numFmtId="0" fontId="23" fillId="22" borderId="10" xfId="0" applyFont="1" applyFill="1" applyBorder="1" applyAlignment="1">
      <alignment horizontal="left" vertical="top" wrapText="1"/>
    </xf>
    <xf numFmtId="4" fontId="4" fillId="7" borderId="10" xfId="0" applyNumberFormat="1" applyFont="1" applyFill="1" applyBorder="1" applyAlignment="1">
      <alignment horizontal="center" vertical="top"/>
    </xf>
    <xf numFmtId="4" fontId="3" fillId="7" borderId="10" xfId="0" applyNumberFormat="1" applyFont="1" applyFill="1" applyBorder="1" applyAlignment="1">
      <alignment horizontal="center" vertical="top"/>
    </xf>
    <xf numFmtId="4" fontId="3" fillId="7" borderId="10" xfId="0" applyNumberFormat="1" applyFont="1" applyFill="1" applyBorder="1" applyAlignment="1">
      <alignment horizontal="center" vertical="top" wrapText="1"/>
    </xf>
    <xf numFmtId="0" fontId="7" fillId="22" borderId="10" xfId="0" applyFont="1" applyFill="1" applyBorder="1" applyAlignment="1">
      <alignment vertical="top" wrapText="1"/>
    </xf>
    <xf numFmtId="4" fontId="16" fillId="22" borderId="10" xfId="0" applyNumberFormat="1" applyFont="1" applyFill="1" applyBorder="1" applyAlignment="1">
      <alignment horizontal="center" vertical="top" wrapText="1"/>
    </xf>
    <xf numFmtId="4" fontId="16" fillId="22" borderId="10" xfId="0" applyNumberFormat="1" applyFont="1" applyFill="1" applyBorder="1" applyAlignment="1">
      <alignment horizontal="center" vertical="top"/>
    </xf>
    <xf numFmtId="194" fontId="23" fillId="22" borderId="10" xfId="0" applyNumberFormat="1" applyFont="1" applyFill="1" applyBorder="1" applyAlignment="1">
      <alignment vertical="top"/>
    </xf>
    <xf numFmtId="194" fontId="20" fillId="7" borderId="10" xfId="0" applyNumberFormat="1" applyFont="1" applyFill="1" applyBorder="1" applyAlignment="1">
      <alignment horizontal="center" vertical="top"/>
    </xf>
    <xf numFmtId="0" fontId="20" fillId="25" borderId="10" xfId="0" applyFont="1" applyFill="1" applyBorder="1" applyAlignment="1">
      <alignment vertical="top"/>
    </xf>
    <xf numFmtId="194" fontId="3" fillId="7" borderId="10" xfId="0" applyNumberFormat="1" applyFont="1" applyFill="1" applyBorder="1" applyAlignment="1">
      <alignment horizontal="center" vertical="top"/>
    </xf>
    <xf numFmtId="0" fontId="20" fillId="25" borderId="10" xfId="0" applyFont="1" applyFill="1" applyBorder="1" applyAlignment="1">
      <alignment horizontal="center" vertical="top"/>
    </xf>
    <xf numFmtId="0" fontId="7" fillId="22" borderId="10" xfId="0" applyFont="1" applyFill="1" applyBorder="1" applyAlignment="1">
      <alignment wrapText="1"/>
    </xf>
    <xf numFmtId="0" fontId="48" fillId="22" borderId="10" xfId="0" applyFont="1" applyFill="1" applyBorder="1" applyAlignment="1">
      <alignment wrapText="1"/>
    </xf>
    <xf numFmtId="0" fontId="3" fillId="22" borderId="10" xfId="0" applyFont="1" applyFill="1" applyBorder="1" applyAlignment="1">
      <alignment horizontal="left" vertical="top" wrapText="1"/>
    </xf>
    <xf numFmtId="0" fontId="23" fillId="22" borderId="10" xfId="0" applyFont="1" applyFill="1" applyBorder="1" applyAlignment="1">
      <alignment horizontal="center" vertical="top"/>
    </xf>
    <xf numFmtId="4" fontId="50" fillId="22" borderId="10" xfId="0" applyNumberFormat="1" applyFont="1" applyFill="1" applyBorder="1" applyAlignment="1">
      <alignment horizontal="center" vertical="top"/>
    </xf>
    <xf numFmtId="194" fontId="23" fillId="0" borderId="10" xfId="0" applyNumberFormat="1" applyFont="1" applyFill="1" applyBorder="1" applyAlignment="1">
      <alignment horizontal="center" vertical="top"/>
    </xf>
    <xf numFmtId="194" fontId="20" fillId="0" borderId="10" xfId="0" applyNumberFormat="1" applyFont="1" applyFill="1" applyBorder="1" applyAlignment="1">
      <alignment horizontal="center" vertical="top" wrapText="1"/>
    </xf>
    <xf numFmtId="194" fontId="3" fillId="7" borderId="10" xfId="0" applyNumberFormat="1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194" fontId="23" fillId="22" borderId="10" xfId="0" applyNumberFormat="1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horizontal="center" vertical="top" wrapText="1"/>
    </xf>
    <xf numFmtId="4" fontId="50" fillId="0" borderId="10" xfId="0" applyNumberFormat="1" applyFont="1" applyFill="1" applyBorder="1" applyAlignment="1">
      <alignment horizontal="center" vertical="top"/>
    </xf>
    <xf numFmtId="0" fontId="3" fillId="22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/>
    </xf>
    <xf numFmtId="0" fontId="47" fillId="0" borderId="0" xfId="0" applyFont="1" applyFill="1" applyAlignment="1">
      <alignment vertical="top"/>
    </xf>
    <xf numFmtId="0" fontId="16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51" fillId="0" borderId="0" xfId="0" applyFont="1" applyFill="1" applyAlignment="1">
      <alignment vertical="top"/>
    </xf>
    <xf numFmtId="194" fontId="20" fillId="0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top"/>
    </xf>
    <xf numFmtId="4" fontId="20" fillId="25" borderId="10" xfId="0" applyNumberFormat="1" applyFont="1" applyFill="1" applyBorder="1" applyAlignment="1">
      <alignment horizontal="center" vertical="top"/>
    </xf>
    <xf numFmtId="4" fontId="20" fillId="25" borderId="10" xfId="0" applyNumberFormat="1" applyFont="1" applyFill="1" applyBorder="1" applyAlignment="1">
      <alignment horizontal="center" vertical="top"/>
    </xf>
    <xf numFmtId="3" fontId="20" fillId="25" borderId="10" xfId="0" applyNumberFormat="1" applyFont="1" applyFill="1" applyBorder="1" applyAlignment="1">
      <alignment horizontal="center" vertical="top"/>
    </xf>
    <xf numFmtId="194" fontId="23" fillId="25" borderId="10" xfId="0" applyNumberFormat="1" applyFont="1" applyFill="1" applyBorder="1" applyAlignment="1">
      <alignment horizontal="center" vertical="top"/>
    </xf>
    <xf numFmtId="0" fontId="20" fillId="25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10" fillId="27" borderId="12" xfId="0" applyFont="1" applyFill="1" applyBorder="1" applyAlignment="1">
      <alignment horizontal="center" vertical="top"/>
    </xf>
    <xf numFmtId="0" fontId="10" fillId="27" borderId="17" xfId="0" applyFont="1" applyFill="1" applyBorder="1" applyAlignment="1">
      <alignment horizontal="center" vertical="top"/>
    </xf>
    <xf numFmtId="0" fontId="10" fillId="27" borderId="18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182" fontId="2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2"/>
  <sheetViews>
    <sheetView tabSelected="1" view="pageBreakPreview" zoomScale="50" zoomScaleNormal="57" zoomScaleSheetLayoutView="50" zoomScalePageLayoutView="0" workbookViewId="0" topLeftCell="A142">
      <selection activeCell="V159" sqref="V158:V159"/>
    </sheetView>
  </sheetViews>
  <sheetFormatPr defaultColWidth="9.00390625" defaultRowHeight="12.75"/>
  <cols>
    <col min="1" max="1" width="17.125" style="2" customWidth="1"/>
    <col min="2" max="2" width="79.25390625" style="2" customWidth="1"/>
    <col min="3" max="3" width="21.125" style="32" customWidth="1"/>
    <col min="4" max="4" width="21.625" style="32" customWidth="1"/>
    <col min="5" max="5" width="17.125" style="32" customWidth="1"/>
    <col min="6" max="6" width="16.875" style="32" customWidth="1"/>
    <col min="7" max="7" width="12.25390625" style="32" customWidth="1"/>
    <col min="8" max="8" width="16.375" style="18" customWidth="1"/>
    <col min="9" max="9" width="0.37109375" style="18" hidden="1" customWidth="1"/>
    <col min="10" max="10" width="19.00390625" style="18" hidden="1" customWidth="1"/>
    <col min="11" max="12" width="19.00390625" style="18" customWidth="1"/>
    <col min="13" max="13" width="18.875" style="18" customWidth="1"/>
    <col min="14" max="14" width="19.625" style="18" customWidth="1"/>
    <col min="15" max="15" width="17.25390625" style="18" customWidth="1"/>
    <col min="16" max="16" width="19.125" style="140" customWidth="1"/>
    <col min="17" max="17" width="20.75390625" style="18" customWidth="1"/>
    <col min="18" max="19" width="17.625" style="18" customWidth="1"/>
    <col min="20" max="20" width="16.375" style="18" customWidth="1"/>
    <col min="21" max="21" width="18.25390625" style="18" customWidth="1"/>
    <col min="22" max="22" width="18.375" style="18" customWidth="1"/>
    <col min="23" max="16384" width="9.125" style="2" customWidth="1"/>
  </cols>
  <sheetData>
    <row r="1" spans="1:22" s="24" customFormat="1" ht="30.75" customHeight="1">
      <c r="A1" s="267" t="s">
        <v>157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142"/>
      <c r="O1" s="142"/>
      <c r="P1" s="154"/>
      <c r="R1" s="72"/>
      <c r="S1" s="72"/>
      <c r="U1" s="24" t="s">
        <v>25</v>
      </c>
      <c r="V1" s="72"/>
    </row>
    <row r="2" spans="1:22" s="24" customFormat="1" ht="21" customHeight="1" thickBo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142"/>
      <c r="O2" s="142"/>
      <c r="P2" s="154"/>
      <c r="U2" s="24" t="s">
        <v>26</v>
      </c>
      <c r="V2" s="72"/>
    </row>
    <row r="3" spans="1:22" s="24" customFormat="1" ht="21" customHeight="1" thickBot="1">
      <c r="A3" s="46" t="s">
        <v>158</v>
      </c>
      <c r="B3" s="66"/>
      <c r="C3" s="66"/>
      <c r="P3" s="154"/>
      <c r="U3" s="45" t="s">
        <v>67</v>
      </c>
      <c r="V3" s="86"/>
    </row>
    <row r="4" spans="1:22" s="24" customFormat="1" ht="21.75" customHeight="1">
      <c r="A4" s="270"/>
      <c r="B4" s="270"/>
      <c r="C4" s="270"/>
      <c r="D4" s="270"/>
      <c r="E4" s="94"/>
      <c r="F4" s="94"/>
      <c r="G4" s="94"/>
      <c r="P4" s="154"/>
      <c r="V4" s="72"/>
    </row>
    <row r="5" spans="1:16" s="24" customFormat="1" ht="8.25" customHeight="1">
      <c r="A5" s="268"/>
      <c r="B5" s="268"/>
      <c r="C5" s="268"/>
      <c r="D5" s="268"/>
      <c r="E5" s="93"/>
      <c r="F5" s="93"/>
      <c r="G5" s="93"/>
      <c r="P5" s="154"/>
    </row>
    <row r="6" spans="1:16" s="24" customFormat="1" ht="21" customHeight="1">
      <c r="A6" s="68"/>
      <c r="B6" s="67"/>
      <c r="C6" s="67"/>
      <c r="P6" s="154"/>
    </row>
    <row r="7" spans="1:22" s="24" customFormat="1" ht="42.75" customHeight="1">
      <c r="A7" s="269" t="s">
        <v>42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</row>
    <row r="8" spans="1:22" ht="58.5" customHeight="1">
      <c r="A8" s="264" t="s">
        <v>15</v>
      </c>
      <c r="B8" s="248" t="s">
        <v>4</v>
      </c>
      <c r="C8" s="254" t="s">
        <v>23</v>
      </c>
      <c r="D8" s="254" t="s">
        <v>76</v>
      </c>
      <c r="E8" s="250" t="s">
        <v>28</v>
      </c>
      <c r="F8" s="250"/>
      <c r="G8" s="250"/>
      <c r="H8" s="250" t="s">
        <v>20</v>
      </c>
      <c r="I8" s="250" t="s">
        <v>19</v>
      </c>
      <c r="J8" s="65"/>
      <c r="K8" s="250" t="s">
        <v>30</v>
      </c>
      <c r="L8" s="250"/>
      <c r="M8" s="250"/>
      <c r="N8" s="250"/>
      <c r="O8" s="250"/>
      <c r="P8" s="271" t="s">
        <v>11</v>
      </c>
      <c r="Q8" s="254" t="s">
        <v>68</v>
      </c>
      <c r="R8" s="254" t="s">
        <v>121</v>
      </c>
      <c r="S8" s="254" t="s">
        <v>159</v>
      </c>
      <c r="T8" s="254" t="s">
        <v>122</v>
      </c>
      <c r="U8" s="257" t="s">
        <v>50</v>
      </c>
      <c r="V8" s="251" t="s">
        <v>66</v>
      </c>
    </row>
    <row r="9" spans="1:22" ht="78.75" customHeight="1">
      <c r="A9" s="246"/>
      <c r="B9" s="265"/>
      <c r="C9" s="255"/>
      <c r="D9" s="255"/>
      <c r="E9" s="250" t="s">
        <v>31</v>
      </c>
      <c r="F9" s="250" t="s">
        <v>36</v>
      </c>
      <c r="G9" s="250" t="s">
        <v>37</v>
      </c>
      <c r="H9" s="250"/>
      <c r="I9" s="250"/>
      <c r="J9" s="225" t="s">
        <v>13</v>
      </c>
      <c r="K9" s="250" t="s">
        <v>54</v>
      </c>
      <c r="L9" s="250"/>
      <c r="M9" s="250"/>
      <c r="N9" s="250" t="s">
        <v>55</v>
      </c>
      <c r="O9" s="250" t="s">
        <v>56</v>
      </c>
      <c r="P9" s="272"/>
      <c r="Q9" s="255"/>
      <c r="R9" s="255"/>
      <c r="S9" s="255"/>
      <c r="T9" s="255"/>
      <c r="U9" s="258"/>
      <c r="V9" s="252"/>
    </row>
    <row r="10" spans="1:22" ht="78.75" customHeight="1">
      <c r="A10" s="247"/>
      <c r="B10" s="266"/>
      <c r="C10" s="256"/>
      <c r="D10" s="256"/>
      <c r="E10" s="250"/>
      <c r="F10" s="250"/>
      <c r="G10" s="250"/>
      <c r="H10" s="250"/>
      <c r="I10" s="63"/>
      <c r="J10" s="225"/>
      <c r="K10" s="65" t="s">
        <v>31</v>
      </c>
      <c r="L10" s="63" t="s">
        <v>36</v>
      </c>
      <c r="M10" s="63" t="s">
        <v>37</v>
      </c>
      <c r="N10" s="250"/>
      <c r="O10" s="250"/>
      <c r="P10" s="273"/>
      <c r="Q10" s="256"/>
      <c r="R10" s="256"/>
      <c r="S10" s="256"/>
      <c r="T10" s="256"/>
      <c r="U10" s="259"/>
      <c r="V10" s="253"/>
    </row>
    <row r="11" spans="1:22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6</v>
      </c>
      <c r="J11" s="64">
        <v>7</v>
      </c>
      <c r="K11" s="64">
        <v>9</v>
      </c>
      <c r="L11" s="64">
        <v>10</v>
      </c>
      <c r="M11" s="87">
        <v>11</v>
      </c>
      <c r="N11" s="87">
        <v>12</v>
      </c>
      <c r="O11" s="87">
        <v>13</v>
      </c>
      <c r="P11" s="143">
        <v>14</v>
      </c>
      <c r="Q11" s="3">
        <v>15</v>
      </c>
      <c r="R11" s="3">
        <v>16</v>
      </c>
      <c r="S11" s="3">
        <v>17</v>
      </c>
      <c r="T11" s="3">
        <v>18</v>
      </c>
      <c r="U11" s="3">
        <v>19</v>
      </c>
      <c r="V11" s="3">
        <v>20</v>
      </c>
    </row>
    <row r="12" spans="1:22" ht="23.25" customHeight="1">
      <c r="A12" s="261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3"/>
    </row>
    <row r="13" spans="1:22" s="49" customFormat="1" ht="27.75" customHeight="1">
      <c r="A13" s="25">
        <v>10000</v>
      </c>
      <c r="B13" s="26" t="s">
        <v>0</v>
      </c>
      <c r="C13" s="56">
        <f>SUM(C14:C20)</f>
        <v>1110667.5</v>
      </c>
      <c r="D13" s="56">
        <f aca="true" t="shared" si="0" ref="D13:V13">SUM(D14:D20)</f>
        <v>450197.5</v>
      </c>
      <c r="E13" s="56">
        <f t="shared" si="0"/>
        <v>280000</v>
      </c>
      <c r="F13" s="56">
        <f t="shared" si="0"/>
        <v>280000</v>
      </c>
      <c r="G13" s="56">
        <f t="shared" si="0"/>
        <v>0</v>
      </c>
      <c r="H13" s="56">
        <f t="shared" si="0"/>
        <v>25597.5</v>
      </c>
      <c r="I13" s="56">
        <f t="shared" si="0"/>
        <v>0</v>
      </c>
      <c r="J13" s="56">
        <f t="shared" si="0"/>
        <v>0</v>
      </c>
      <c r="K13" s="56">
        <f t="shared" si="0"/>
        <v>144600</v>
      </c>
      <c r="L13" s="56">
        <f t="shared" si="0"/>
        <v>60000</v>
      </c>
      <c r="M13" s="56">
        <f t="shared" si="0"/>
        <v>84600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0</v>
      </c>
      <c r="S13" s="56">
        <f t="shared" si="0"/>
        <v>0</v>
      </c>
      <c r="T13" s="56">
        <f t="shared" si="0"/>
        <v>0</v>
      </c>
      <c r="U13" s="56">
        <f t="shared" si="0"/>
        <v>0</v>
      </c>
      <c r="V13" s="56">
        <f t="shared" si="0"/>
        <v>660470</v>
      </c>
    </row>
    <row r="14" spans="1:22" s="47" customFormat="1" ht="24.75" customHeight="1">
      <c r="A14" s="4" t="s">
        <v>43</v>
      </c>
      <c r="B14" s="81" t="s">
        <v>44</v>
      </c>
      <c r="C14" s="74">
        <v>940470</v>
      </c>
      <c r="D14" s="74">
        <f aca="true" t="shared" si="1" ref="D14:D20">H14+I14+J14+P14+Q14+T14+E14+K14+N14+R14</f>
        <v>280000</v>
      </c>
      <c r="E14" s="74">
        <f>SUM(F14:G14)</f>
        <v>280000</v>
      </c>
      <c r="F14" s="74">
        <v>280000</v>
      </c>
      <c r="G14" s="74"/>
      <c r="H14" s="74"/>
      <c r="I14" s="74"/>
      <c r="J14" s="74"/>
      <c r="K14" s="74">
        <f>SUM(L14:M14)</f>
        <v>0</v>
      </c>
      <c r="L14" s="74"/>
      <c r="M14" s="74"/>
      <c r="N14" s="74"/>
      <c r="O14" s="74"/>
      <c r="P14" s="144"/>
      <c r="Q14" s="74"/>
      <c r="R14" s="74"/>
      <c r="S14" s="74"/>
      <c r="T14" s="74"/>
      <c r="U14" s="74"/>
      <c r="V14" s="102">
        <f>C14-D14</f>
        <v>660470</v>
      </c>
    </row>
    <row r="15" spans="1:22" s="47" customFormat="1" ht="27.75" customHeight="1">
      <c r="A15" s="4" t="s">
        <v>43</v>
      </c>
      <c r="B15" s="112" t="s">
        <v>45</v>
      </c>
      <c r="C15" s="74">
        <v>45000</v>
      </c>
      <c r="D15" s="74">
        <f t="shared" si="1"/>
        <v>45000</v>
      </c>
      <c r="E15" s="74">
        <f>SUM(F15:G15)</f>
        <v>0</v>
      </c>
      <c r="F15" s="74"/>
      <c r="G15" s="74"/>
      <c r="H15" s="74"/>
      <c r="I15" s="74"/>
      <c r="J15" s="74"/>
      <c r="K15" s="74">
        <f aca="true" t="shared" si="2" ref="K15:K23">SUM(L15:M15)</f>
        <v>45000</v>
      </c>
      <c r="L15" s="74">
        <v>45000</v>
      </c>
      <c r="M15" s="74"/>
      <c r="N15" s="74"/>
      <c r="O15" s="74"/>
      <c r="P15" s="144"/>
      <c r="Q15" s="74"/>
      <c r="R15" s="74"/>
      <c r="S15" s="74"/>
      <c r="T15" s="74"/>
      <c r="U15" s="74"/>
      <c r="V15" s="102">
        <f aca="true" t="shared" si="3" ref="V15:V28">C15-D15</f>
        <v>0</v>
      </c>
    </row>
    <row r="16" spans="1:22" s="47" customFormat="1" ht="27.75" customHeight="1">
      <c r="A16" s="4" t="s">
        <v>43</v>
      </c>
      <c r="B16" s="112" t="s">
        <v>46</v>
      </c>
      <c r="C16" s="74">
        <v>15000</v>
      </c>
      <c r="D16" s="74">
        <f t="shared" si="1"/>
        <v>15000</v>
      </c>
      <c r="E16" s="74">
        <f>SUM(F16:G16)</f>
        <v>0</v>
      </c>
      <c r="F16" s="74"/>
      <c r="G16" s="74"/>
      <c r="H16" s="74"/>
      <c r="I16" s="74"/>
      <c r="J16" s="74"/>
      <c r="K16" s="74">
        <f t="shared" si="2"/>
        <v>15000</v>
      </c>
      <c r="L16" s="74">
        <v>15000</v>
      </c>
      <c r="M16" s="74"/>
      <c r="N16" s="74"/>
      <c r="O16" s="74"/>
      <c r="P16" s="144"/>
      <c r="Q16" s="74"/>
      <c r="R16" s="74"/>
      <c r="S16" s="74"/>
      <c r="T16" s="74"/>
      <c r="U16" s="74"/>
      <c r="V16" s="102">
        <f t="shared" si="3"/>
        <v>0</v>
      </c>
    </row>
    <row r="17" spans="1:22" s="1" customFormat="1" ht="28.5" customHeight="1">
      <c r="A17" s="4" t="s">
        <v>43</v>
      </c>
      <c r="B17" s="81" t="s">
        <v>22</v>
      </c>
      <c r="C17" s="74">
        <v>72200</v>
      </c>
      <c r="D17" s="74">
        <f t="shared" si="1"/>
        <v>72200</v>
      </c>
      <c r="E17" s="74">
        <f>SUM(F17:G17)</f>
        <v>0</v>
      </c>
      <c r="F17" s="74"/>
      <c r="G17" s="83"/>
      <c r="H17" s="74"/>
      <c r="I17" s="74"/>
      <c r="J17" s="74"/>
      <c r="K17" s="74">
        <f t="shared" si="2"/>
        <v>72200</v>
      </c>
      <c r="L17" s="74"/>
      <c r="M17" s="74">
        <v>72200</v>
      </c>
      <c r="N17" s="74"/>
      <c r="O17" s="74"/>
      <c r="P17" s="144"/>
      <c r="Q17" s="74"/>
      <c r="R17" s="74"/>
      <c r="S17" s="74"/>
      <c r="T17" s="74"/>
      <c r="U17" s="74"/>
      <c r="V17" s="102">
        <f t="shared" si="3"/>
        <v>0</v>
      </c>
    </row>
    <row r="18" spans="1:22" s="1" customFormat="1" ht="28.5" customHeight="1">
      <c r="A18" s="4" t="s">
        <v>43</v>
      </c>
      <c r="B18" s="81" t="s">
        <v>69</v>
      </c>
      <c r="C18" s="74">
        <v>8400</v>
      </c>
      <c r="D18" s="74">
        <f t="shared" si="1"/>
        <v>8400</v>
      </c>
      <c r="E18" s="74">
        <f aca="true" t="shared" si="4" ref="E18:E25">SUM(F18:G18)</f>
        <v>0</v>
      </c>
      <c r="F18" s="74"/>
      <c r="G18" s="83"/>
      <c r="H18" s="74"/>
      <c r="I18" s="74"/>
      <c r="J18" s="74"/>
      <c r="K18" s="74">
        <f t="shared" si="2"/>
        <v>8400</v>
      </c>
      <c r="L18" s="74"/>
      <c r="M18" s="74">
        <v>8400</v>
      </c>
      <c r="N18" s="74"/>
      <c r="O18" s="74"/>
      <c r="P18" s="144"/>
      <c r="Q18" s="74"/>
      <c r="R18" s="74"/>
      <c r="S18" s="74"/>
      <c r="T18" s="74"/>
      <c r="U18" s="74"/>
      <c r="V18" s="102">
        <f t="shared" si="3"/>
        <v>0</v>
      </c>
    </row>
    <row r="19" spans="1:22" s="1" customFormat="1" ht="20.25" customHeight="1">
      <c r="A19" s="4" t="s">
        <v>43</v>
      </c>
      <c r="B19" s="81" t="s">
        <v>48</v>
      </c>
      <c r="C19" s="74">
        <v>4000</v>
      </c>
      <c r="D19" s="74">
        <f t="shared" si="1"/>
        <v>4000</v>
      </c>
      <c r="E19" s="74">
        <f t="shared" si="4"/>
        <v>0</v>
      </c>
      <c r="F19" s="74"/>
      <c r="G19" s="74"/>
      <c r="H19" s="83"/>
      <c r="I19" s="74"/>
      <c r="J19" s="74"/>
      <c r="K19" s="74">
        <f t="shared" si="2"/>
        <v>4000</v>
      </c>
      <c r="L19" s="74"/>
      <c r="M19" s="74">
        <v>4000</v>
      </c>
      <c r="N19" s="74"/>
      <c r="O19" s="74"/>
      <c r="P19" s="144"/>
      <c r="Q19" s="74"/>
      <c r="R19" s="74"/>
      <c r="S19" s="74"/>
      <c r="T19" s="74"/>
      <c r="U19" s="74"/>
      <c r="V19" s="102">
        <f t="shared" si="3"/>
        <v>0</v>
      </c>
    </row>
    <row r="20" spans="1:22" s="1" customFormat="1" ht="71.25" customHeight="1">
      <c r="A20" s="4" t="s">
        <v>47</v>
      </c>
      <c r="B20" s="81" t="s">
        <v>49</v>
      </c>
      <c r="C20" s="74">
        <v>25597.5</v>
      </c>
      <c r="D20" s="74">
        <f t="shared" si="1"/>
        <v>25597.5</v>
      </c>
      <c r="E20" s="74">
        <f t="shared" si="4"/>
        <v>0</v>
      </c>
      <c r="F20" s="74"/>
      <c r="G20" s="74"/>
      <c r="H20" s="83">
        <v>25597.5</v>
      </c>
      <c r="I20" s="74"/>
      <c r="J20" s="74"/>
      <c r="K20" s="74">
        <f t="shared" si="2"/>
        <v>0</v>
      </c>
      <c r="L20" s="74"/>
      <c r="M20" s="74"/>
      <c r="N20" s="74"/>
      <c r="O20" s="74"/>
      <c r="P20" s="144"/>
      <c r="Q20" s="74"/>
      <c r="R20" s="74"/>
      <c r="S20" s="74"/>
      <c r="T20" s="74"/>
      <c r="U20" s="74"/>
      <c r="V20" s="102">
        <f t="shared" si="3"/>
        <v>0</v>
      </c>
    </row>
    <row r="21" spans="1:22" s="51" customFormat="1" ht="22.5" customHeight="1">
      <c r="A21" s="25">
        <v>70000</v>
      </c>
      <c r="B21" s="97" t="s">
        <v>1</v>
      </c>
      <c r="C21" s="213">
        <f>SUM(C22:C37)</f>
        <v>13485651</v>
      </c>
      <c r="D21" s="56">
        <f>SUM(D22:D37)</f>
        <v>7255070</v>
      </c>
      <c r="E21" s="56">
        <f t="shared" si="4"/>
        <v>810062</v>
      </c>
      <c r="F21" s="125">
        <f aca="true" t="shared" si="5" ref="F21:V21">SUM(F22:F37)</f>
        <v>794800</v>
      </c>
      <c r="G21" s="125">
        <f t="shared" si="5"/>
        <v>15262</v>
      </c>
      <c r="H21" s="213">
        <f t="shared" si="5"/>
        <v>0</v>
      </c>
      <c r="I21" s="213">
        <f t="shared" si="5"/>
        <v>0</v>
      </c>
      <c r="J21" s="213">
        <f t="shared" si="5"/>
        <v>0</v>
      </c>
      <c r="K21" s="213">
        <f t="shared" si="5"/>
        <v>1324600</v>
      </c>
      <c r="L21" s="213">
        <f t="shared" si="5"/>
        <v>1324600</v>
      </c>
      <c r="M21" s="56">
        <f t="shared" si="5"/>
        <v>0</v>
      </c>
      <c r="N21" s="56">
        <f t="shared" si="5"/>
        <v>0</v>
      </c>
      <c r="O21" s="56">
        <f t="shared" si="5"/>
        <v>0</v>
      </c>
      <c r="P21" s="152">
        <f t="shared" si="5"/>
        <v>737260</v>
      </c>
      <c r="Q21" s="56">
        <f t="shared" si="5"/>
        <v>2213461</v>
      </c>
      <c r="R21" s="125">
        <f t="shared" si="5"/>
        <v>1890900</v>
      </c>
      <c r="S21" s="125">
        <f t="shared" si="5"/>
        <v>9000</v>
      </c>
      <c r="T21" s="125">
        <f t="shared" si="5"/>
        <v>269787</v>
      </c>
      <c r="U21" s="213">
        <f t="shared" si="5"/>
        <v>4986408</v>
      </c>
      <c r="V21" s="213">
        <f t="shared" si="5"/>
        <v>6230581</v>
      </c>
    </row>
    <row r="22" spans="1:22" s="47" customFormat="1" ht="45">
      <c r="A22" s="105" t="s">
        <v>16</v>
      </c>
      <c r="B22" s="84" t="s">
        <v>70</v>
      </c>
      <c r="C22" s="74">
        <v>5032925</v>
      </c>
      <c r="D22" s="74">
        <f>H22+I22+J22+P22+Q22+T22+E22+K22+N22+R22</f>
        <v>2119400</v>
      </c>
      <c r="E22" s="74">
        <f t="shared" si="4"/>
        <v>794800</v>
      </c>
      <c r="F22" s="83">
        <v>794800</v>
      </c>
      <c r="G22" s="74"/>
      <c r="H22" s="74"/>
      <c r="I22" s="74"/>
      <c r="J22" s="74"/>
      <c r="K22" s="83">
        <f t="shared" si="2"/>
        <v>1324600</v>
      </c>
      <c r="L22" s="83">
        <v>1324600</v>
      </c>
      <c r="M22" s="74"/>
      <c r="N22" s="74"/>
      <c r="O22" s="74"/>
      <c r="P22" s="144"/>
      <c r="Q22" s="74"/>
      <c r="R22" s="74"/>
      <c r="S22" s="74"/>
      <c r="T22" s="74"/>
      <c r="U22" s="80"/>
      <c r="V22" s="222">
        <f t="shared" si="3"/>
        <v>2913525</v>
      </c>
    </row>
    <row r="23" spans="1:22" s="49" customFormat="1" ht="45">
      <c r="A23" s="240" t="s">
        <v>16</v>
      </c>
      <c r="B23" s="245" t="s">
        <v>160</v>
      </c>
      <c r="C23" s="241">
        <v>5207956</v>
      </c>
      <c r="D23" s="241">
        <f>H23+I23+J23+P23+Q23+T23+E23+K23+N23+R23</f>
        <v>1890900</v>
      </c>
      <c r="E23" s="241">
        <f t="shared" si="4"/>
        <v>0</v>
      </c>
      <c r="F23" s="241"/>
      <c r="G23" s="241"/>
      <c r="H23" s="241"/>
      <c r="I23" s="241"/>
      <c r="J23" s="241"/>
      <c r="K23" s="241">
        <f t="shared" si="2"/>
        <v>0</v>
      </c>
      <c r="L23" s="241"/>
      <c r="M23" s="241"/>
      <c r="N23" s="241"/>
      <c r="O23" s="241"/>
      <c r="P23" s="242"/>
      <c r="Q23" s="241"/>
      <c r="R23" s="243">
        <v>1890900</v>
      </c>
      <c r="S23" s="243"/>
      <c r="T23" s="243"/>
      <c r="U23" s="216">
        <v>1890900</v>
      </c>
      <c r="V23" s="244">
        <f t="shared" si="3"/>
        <v>3317056</v>
      </c>
    </row>
    <row r="24" spans="1:22" s="47" customFormat="1" ht="50.25" customHeight="1">
      <c r="A24" s="105" t="s">
        <v>16</v>
      </c>
      <c r="B24" s="81" t="s">
        <v>142</v>
      </c>
      <c r="C24" s="74">
        <v>15262</v>
      </c>
      <c r="D24" s="74">
        <f>H24+I24+J24+P24+Q24+T24+E24+K24+N24+R24+S24</f>
        <v>15262</v>
      </c>
      <c r="E24" s="74">
        <f t="shared" si="4"/>
        <v>15262</v>
      </c>
      <c r="F24" s="74"/>
      <c r="G24" s="79">
        <v>15262</v>
      </c>
      <c r="H24" s="74"/>
      <c r="I24" s="74"/>
      <c r="J24" s="74"/>
      <c r="K24" s="74"/>
      <c r="L24" s="74"/>
      <c r="M24" s="74"/>
      <c r="N24" s="74"/>
      <c r="O24" s="74"/>
      <c r="P24" s="144"/>
      <c r="Q24" s="74"/>
      <c r="R24" s="79"/>
      <c r="S24" s="79"/>
      <c r="T24" s="79"/>
      <c r="U24" s="80"/>
      <c r="V24" s="102">
        <f t="shared" si="3"/>
        <v>0</v>
      </c>
    </row>
    <row r="25" spans="1:22" s="1" customFormat="1" ht="68.25" customHeight="1">
      <c r="A25" s="4" t="s">
        <v>16</v>
      </c>
      <c r="B25" s="81" t="s">
        <v>133</v>
      </c>
      <c r="C25" s="74">
        <v>9000</v>
      </c>
      <c r="D25" s="74">
        <f>H25+I25+J25+P25+Q25+T25+E25+K25+N25+R25+S25</f>
        <v>9000</v>
      </c>
      <c r="E25" s="74">
        <f t="shared" si="4"/>
        <v>0</v>
      </c>
      <c r="F25" s="37"/>
      <c r="G25" s="37"/>
      <c r="H25" s="83"/>
      <c r="I25" s="74"/>
      <c r="J25" s="74"/>
      <c r="K25" s="74"/>
      <c r="L25" s="74"/>
      <c r="M25" s="74"/>
      <c r="N25" s="74"/>
      <c r="O25" s="74"/>
      <c r="P25" s="144"/>
      <c r="Q25" s="74"/>
      <c r="R25" s="74"/>
      <c r="S25" s="74">
        <v>9000</v>
      </c>
      <c r="T25" s="74"/>
      <c r="U25" s="82"/>
      <c r="V25" s="102">
        <f t="shared" si="3"/>
        <v>0</v>
      </c>
    </row>
    <row r="26" spans="1:22" s="47" customFormat="1" ht="50.25" customHeight="1">
      <c r="A26" s="105" t="s">
        <v>16</v>
      </c>
      <c r="B26" s="81" t="s">
        <v>124</v>
      </c>
      <c r="C26" s="74">
        <v>100000</v>
      </c>
      <c r="D26" s="74">
        <f>H26+I26+J26+P26+Q26+T26+E26+K26+N26+R26</f>
        <v>100000</v>
      </c>
      <c r="E26" s="74">
        <f>SUM(F26:G26)</f>
        <v>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48">
        <v>100000</v>
      </c>
      <c r="Q26" s="74"/>
      <c r="R26" s="79"/>
      <c r="S26" s="79"/>
      <c r="T26" s="79"/>
      <c r="U26" s="80"/>
      <c r="V26" s="102">
        <f t="shared" si="3"/>
        <v>0</v>
      </c>
    </row>
    <row r="27" spans="1:22" s="47" customFormat="1" ht="50.25" customHeight="1">
      <c r="A27" s="105" t="s">
        <v>16</v>
      </c>
      <c r="B27" s="81" t="s">
        <v>141</v>
      </c>
      <c r="C27" s="74">
        <v>20000</v>
      </c>
      <c r="D27" s="74">
        <f>H27+I27+J27+P27+Q27+T27+E27+K27+N27+R27</f>
        <v>20000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148">
        <v>20000</v>
      </c>
      <c r="Q27" s="74"/>
      <c r="R27" s="79"/>
      <c r="S27" s="79"/>
      <c r="T27" s="79"/>
      <c r="U27" s="80"/>
      <c r="V27" s="102"/>
    </row>
    <row r="28" spans="1:22" s="47" customFormat="1" ht="41.25" customHeight="1">
      <c r="A28" s="105" t="s">
        <v>16</v>
      </c>
      <c r="B28" s="81" t="s">
        <v>140</v>
      </c>
      <c r="C28" s="74">
        <v>5000</v>
      </c>
      <c r="D28" s="74">
        <f>H28+I28+J28+P28+Q28+T28+E28+K28+N28+R28</f>
        <v>5000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148">
        <v>5000</v>
      </c>
      <c r="Q28" s="74"/>
      <c r="R28" s="79"/>
      <c r="S28" s="79"/>
      <c r="T28" s="79"/>
      <c r="U28" s="80"/>
      <c r="V28" s="102">
        <f t="shared" si="3"/>
        <v>0</v>
      </c>
    </row>
    <row r="29" spans="1:22" s="202" customFormat="1" ht="75" customHeight="1">
      <c r="A29" s="200" t="s">
        <v>16</v>
      </c>
      <c r="B29" s="205" t="s">
        <v>86</v>
      </c>
      <c r="C29" s="161">
        <v>196000</v>
      </c>
      <c r="D29" s="161">
        <f aca="true" t="shared" si="6" ref="D29:D37">H29+I29+J29+P29+Q29+T29+M29+E29</f>
        <v>196000</v>
      </c>
      <c r="E29" s="161">
        <f aca="true" t="shared" si="7" ref="E29:E37">SUM(F29:G29)</f>
        <v>0</v>
      </c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5">
        <v>196000</v>
      </c>
      <c r="Q29" s="173"/>
      <c r="R29" s="173"/>
      <c r="S29" s="173"/>
      <c r="T29" s="173"/>
      <c r="U29" s="198">
        <v>196000</v>
      </c>
      <c r="V29" s="161">
        <f aca="true" t="shared" si="8" ref="V29:V36">C29-H29-I29-J29-P29-Q29-T29-M29-R29-E29-N29-O29</f>
        <v>0</v>
      </c>
    </row>
    <row r="30" spans="1:22" s="202" customFormat="1" ht="71.25" customHeight="1">
      <c r="A30" s="200" t="s">
        <v>16</v>
      </c>
      <c r="B30" s="205" t="s">
        <v>87</v>
      </c>
      <c r="C30" s="173">
        <v>50000</v>
      </c>
      <c r="D30" s="173">
        <f t="shared" si="6"/>
        <v>50000</v>
      </c>
      <c r="E30" s="173">
        <f t="shared" si="7"/>
        <v>0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5">
        <v>50000</v>
      </c>
      <c r="Q30" s="173"/>
      <c r="R30" s="173"/>
      <c r="S30" s="173"/>
      <c r="T30" s="173"/>
      <c r="U30" s="198">
        <v>50000</v>
      </c>
      <c r="V30" s="173">
        <f t="shared" si="8"/>
        <v>0</v>
      </c>
    </row>
    <row r="31" spans="1:22" s="202" customFormat="1" ht="165" customHeight="1">
      <c r="A31" s="200" t="s">
        <v>16</v>
      </c>
      <c r="B31" s="205" t="s">
        <v>106</v>
      </c>
      <c r="C31" s="173">
        <f>166630+17000+730+3900+13000</f>
        <v>201260</v>
      </c>
      <c r="D31" s="173">
        <f t="shared" si="6"/>
        <v>201260</v>
      </c>
      <c r="E31" s="173">
        <f t="shared" si="7"/>
        <v>0</v>
      </c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5">
        <f>166630+17000+730+3900+13000</f>
        <v>201260</v>
      </c>
      <c r="Q31" s="173"/>
      <c r="R31" s="173"/>
      <c r="S31" s="173"/>
      <c r="T31" s="173"/>
      <c r="U31" s="198">
        <f>P31</f>
        <v>201260</v>
      </c>
      <c r="V31" s="173">
        <f t="shared" si="8"/>
        <v>0</v>
      </c>
    </row>
    <row r="32" spans="1:22" s="202" customFormat="1" ht="48" customHeight="1">
      <c r="A32" s="200" t="s">
        <v>16</v>
      </c>
      <c r="B32" s="205" t="s">
        <v>100</v>
      </c>
      <c r="C32" s="173">
        <v>70000</v>
      </c>
      <c r="D32" s="173">
        <f t="shared" si="6"/>
        <v>70000</v>
      </c>
      <c r="E32" s="173">
        <f t="shared" si="7"/>
        <v>0</v>
      </c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5">
        <v>70000</v>
      </c>
      <c r="Q32" s="173"/>
      <c r="R32" s="173"/>
      <c r="S32" s="173"/>
      <c r="T32" s="173"/>
      <c r="U32" s="198">
        <f>P32</f>
        <v>70000</v>
      </c>
      <c r="V32" s="173">
        <f t="shared" si="8"/>
        <v>0</v>
      </c>
    </row>
    <row r="33" spans="1:22" s="202" customFormat="1" ht="93" customHeight="1">
      <c r="A33" s="200" t="s">
        <v>16</v>
      </c>
      <c r="B33" s="205" t="s">
        <v>101</v>
      </c>
      <c r="C33" s="173">
        <v>90000</v>
      </c>
      <c r="D33" s="173">
        <f t="shared" si="6"/>
        <v>90000</v>
      </c>
      <c r="E33" s="173">
        <f t="shared" si="7"/>
        <v>0</v>
      </c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5">
        <v>90000</v>
      </c>
      <c r="Q33" s="173"/>
      <c r="R33" s="173"/>
      <c r="S33" s="173"/>
      <c r="T33" s="173"/>
      <c r="U33" s="198">
        <v>90000</v>
      </c>
      <c r="V33" s="173">
        <f t="shared" si="8"/>
        <v>0</v>
      </c>
    </row>
    <row r="34" spans="1:22" s="202" customFormat="1" ht="57.75" customHeight="1">
      <c r="A34" s="200" t="s">
        <v>16</v>
      </c>
      <c r="B34" s="205" t="s">
        <v>102</v>
      </c>
      <c r="C34" s="173">
        <v>5000</v>
      </c>
      <c r="D34" s="173">
        <f t="shared" si="6"/>
        <v>5000</v>
      </c>
      <c r="E34" s="173">
        <f t="shared" si="7"/>
        <v>0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5">
        <v>5000</v>
      </c>
      <c r="Q34" s="173"/>
      <c r="R34" s="173"/>
      <c r="S34" s="173"/>
      <c r="T34" s="173"/>
      <c r="U34" s="198">
        <v>5000</v>
      </c>
      <c r="V34" s="173">
        <f t="shared" si="8"/>
        <v>0</v>
      </c>
    </row>
    <row r="35" spans="1:22" s="202" customFormat="1" ht="57.75" customHeight="1">
      <c r="A35" s="200" t="s">
        <v>16</v>
      </c>
      <c r="B35" s="205" t="s">
        <v>107</v>
      </c>
      <c r="C35" s="173">
        <v>2213461</v>
      </c>
      <c r="D35" s="173">
        <f t="shared" si="6"/>
        <v>2213461</v>
      </c>
      <c r="E35" s="173">
        <f t="shared" si="7"/>
        <v>0</v>
      </c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5"/>
      <c r="Q35" s="173">
        <v>2213461</v>
      </c>
      <c r="R35" s="173"/>
      <c r="S35" s="173"/>
      <c r="T35" s="173"/>
      <c r="U35" s="212">
        <f>Q35</f>
        <v>2213461</v>
      </c>
      <c r="V35" s="173">
        <f t="shared" si="8"/>
        <v>0</v>
      </c>
    </row>
    <row r="36" spans="1:22" s="202" customFormat="1" ht="57.75" customHeight="1">
      <c r="A36" s="200" t="s">
        <v>16</v>
      </c>
      <c r="B36" s="205" t="s">
        <v>108</v>
      </c>
      <c r="C36" s="173">
        <v>269787</v>
      </c>
      <c r="D36" s="173">
        <f>H36+I36+J36+P36+Q36+T36+M36+E36</f>
        <v>269787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5"/>
      <c r="Q36" s="173"/>
      <c r="R36" s="173"/>
      <c r="S36" s="173"/>
      <c r="T36" s="228">
        <v>269787</v>
      </c>
      <c r="U36" s="212">
        <v>269787</v>
      </c>
      <c r="V36" s="173">
        <f t="shared" si="8"/>
        <v>0</v>
      </c>
    </row>
    <row r="37" spans="1:22" s="47" customFormat="1" ht="49.5" customHeight="1" hidden="1">
      <c r="A37" s="105"/>
      <c r="B37" s="84"/>
      <c r="C37" s="74"/>
      <c r="D37" s="74">
        <f t="shared" si="6"/>
        <v>0</v>
      </c>
      <c r="E37" s="74">
        <f t="shared" si="7"/>
        <v>0</v>
      </c>
      <c r="F37" s="79"/>
      <c r="G37" s="74"/>
      <c r="H37" s="74"/>
      <c r="I37" s="74"/>
      <c r="J37" s="74"/>
      <c r="K37" s="74"/>
      <c r="L37" s="74"/>
      <c r="M37" s="74"/>
      <c r="N37" s="74"/>
      <c r="O37" s="74"/>
      <c r="P37" s="144"/>
      <c r="Q37" s="74"/>
      <c r="R37" s="74"/>
      <c r="S37" s="74"/>
      <c r="T37" s="74"/>
      <c r="U37" s="113"/>
      <c r="V37" s="74">
        <f>C37-H37-I37-J37-P37-Q37-T37-M37-R37-E37-N37-O37</f>
        <v>0</v>
      </c>
    </row>
    <row r="38" spans="1:22" s="114" customFormat="1" ht="24" customHeight="1">
      <c r="A38" s="58">
        <v>80000</v>
      </c>
      <c r="B38" s="97" t="s">
        <v>2</v>
      </c>
      <c r="C38" s="215">
        <f aca="true" t="shared" si="9" ref="C38:M38">C39+C48+C65</f>
        <v>14824205.2</v>
      </c>
      <c r="D38" s="56">
        <f t="shared" si="9"/>
        <v>7171531.2</v>
      </c>
      <c r="E38" s="215">
        <f t="shared" si="9"/>
        <v>1501100</v>
      </c>
      <c r="F38" s="125">
        <f t="shared" si="9"/>
        <v>1501100</v>
      </c>
      <c r="G38" s="56">
        <f t="shared" si="9"/>
        <v>0</v>
      </c>
      <c r="H38" s="213">
        <f t="shared" si="9"/>
        <v>0</v>
      </c>
      <c r="I38" s="213">
        <f t="shared" si="9"/>
        <v>0</v>
      </c>
      <c r="J38" s="213">
        <f t="shared" si="9"/>
        <v>0</v>
      </c>
      <c r="K38" s="213">
        <f t="shared" si="9"/>
        <v>2501900</v>
      </c>
      <c r="L38" s="213">
        <f t="shared" si="9"/>
        <v>2501900</v>
      </c>
      <c r="M38" s="56">
        <f t="shared" si="9"/>
        <v>0</v>
      </c>
      <c r="N38" s="56"/>
      <c r="O38" s="56"/>
      <c r="P38" s="144">
        <f>P39+P48+P65</f>
        <v>1172592.67</v>
      </c>
      <c r="Q38" s="56">
        <f>Q39+Q48+Q65</f>
        <v>445438.53</v>
      </c>
      <c r="R38" s="125">
        <f>R39+R48+R65</f>
        <v>1550500</v>
      </c>
      <c r="S38" s="125"/>
      <c r="T38" s="125">
        <f>T39+T48+T65</f>
        <v>0</v>
      </c>
      <c r="U38" s="34">
        <f>U39+U48+U65</f>
        <v>2802930.99</v>
      </c>
      <c r="V38" s="56">
        <f>V39+V48+V65</f>
        <v>7576674</v>
      </c>
    </row>
    <row r="39" spans="1:22" s="52" customFormat="1" ht="18.75" customHeight="1">
      <c r="A39" s="25">
        <v>80101</v>
      </c>
      <c r="B39" s="27" t="s">
        <v>9</v>
      </c>
      <c r="C39" s="34">
        <f aca="true" t="shared" si="10" ref="C39:V39">SUM(C40:C47)</f>
        <v>14079088.2</v>
      </c>
      <c r="D39" s="34">
        <f t="shared" si="10"/>
        <v>6456414.2</v>
      </c>
      <c r="E39" s="34">
        <f t="shared" si="10"/>
        <v>1501100</v>
      </c>
      <c r="F39" s="126">
        <f t="shared" si="10"/>
        <v>1501100</v>
      </c>
      <c r="G39" s="126">
        <f t="shared" si="10"/>
        <v>0</v>
      </c>
      <c r="H39" s="126">
        <f t="shared" si="10"/>
        <v>0</v>
      </c>
      <c r="I39" s="126">
        <f t="shared" si="10"/>
        <v>0</v>
      </c>
      <c r="J39" s="126">
        <f t="shared" si="10"/>
        <v>0</v>
      </c>
      <c r="K39" s="126">
        <f t="shared" si="10"/>
        <v>2501900</v>
      </c>
      <c r="L39" s="126">
        <f t="shared" si="10"/>
        <v>2501900</v>
      </c>
      <c r="M39" s="126">
        <f t="shared" si="10"/>
        <v>0</v>
      </c>
      <c r="N39" s="126">
        <f t="shared" si="10"/>
        <v>0</v>
      </c>
      <c r="O39" s="126">
        <f t="shared" si="10"/>
        <v>0</v>
      </c>
      <c r="P39" s="145">
        <f t="shared" si="10"/>
        <v>799775.6699999999</v>
      </c>
      <c r="Q39" s="34">
        <f t="shared" si="10"/>
        <v>430438.53</v>
      </c>
      <c r="R39" s="215">
        <f t="shared" si="10"/>
        <v>1223200</v>
      </c>
      <c r="S39" s="215"/>
      <c r="T39" s="215">
        <f t="shared" si="10"/>
        <v>0</v>
      </c>
      <c r="U39" s="34">
        <f t="shared" si="10"/>
        <v>2323130.99</v>
      </c>
      <c r="V39" s="34">
        <f t="shared" si="10"/>
        <v>7546674</v>
      </c>
    </row>
    <row r="40" spans="1:22" s="117" customFormat="1" ht="45.75" customHeight="1">
      <c r="A40" s="4" t="s">
        <v>17</v>
      </c>
      <c r="B40" s="84" t="s">
        <v>71</v>
      </c>
      <c r="C40" s="77">
        <v>9505899</v>
      </c>
      <c r="D40" s="74">
        <f>H40+I40+J40+P40+Q40+T40+E40+K40+N40+R40</f>
        <v>4003000</v>
      </c>
      <c r="E40" s="79">
        <f aca="true" t="shared" si="11" ref="E40:E47">SUM(F40:G40)</f>
        <v>1501100</v>
      </c>
      <c r="F40" s="79">
        <v>1501100</v>
      </c>
      <c r="G40" s="74"/>
      <c r="H40" s="83"/>
      <c r="I40" s="74"/>
      <c r="J40" s="74"/>
      <c r="K40" s="83">
        <f>SUM(L40:M40)</f>
        <v>2501900</v>
      </c>
      <c r="L40" s="83">
        <v>2501900</v>
      </c>
      <c r="M40" s="74"/>
      <c r="N40" s="74"/>
      <c r="O40" s="74"/>
      <c r="P40" s="144"/>
      <c r="Q40" s="74"/>
      <c r="R40" s="74"/>
      <c r="S40" s="74"/>
      <c r="T40" s="74"/>
      <c r="U40" s="113"/>
      <c r="V40" s="222">
        <f>C40-D40</f>
        <v>5502899</v>
      </c>
    </row>
    <row r="41" spans="1:22" s="124" customFormat="1" ht="46.5" customHeight="1">
      <c r="A41" s="85" t="s">
        <v>17</v>
      </c>
      <c r="B41" s="81" t="s">
        <v>161</v>
      </c>
      <c r="C41" s="77">
        <v>3266975</v>
      </c>
      <c r="D41" s="74">
        <f>H41+I41+J41+P41+Q41+T41+E41+K41+N41+R41</f>
        <v>1223200</v>
      </c>
      <c r="E41" s="74">
        <f t="shared" si="11"/>
        <v>0</v>
      </c>
      <c r="F41" s="74"/>
      <c r="G41" s="74"/>
      <c r="H41" s="79"/>
      <c r="I41" s="74"/>
      <c r="J41" s="74"/>
      <c r="K41" s="74">
        <f>SUM(L41:M41)</f>
        <v>0</v>
      </c>
      <c r="L41" s="74"/>
      <c r="M41" s="74"/>
      <c r="N41" s="74"/>
      <c r="O41" s="74"/>
      <c r="P41" s="144"/>
      <c r="Q41" s="74"/>
      <c r="R41" s="79">
        <v>1223200</v>
      </c>
      <c r="S41" s="79"/>
      <c r="T41" s="79"/>
      <c r="U41" s="214">
        <v>1223200</v>
      </c>
      <c r="V41" s="222">
        <f>C41-D41</f>
        <v>2043775</v>
      </c>
    </row>
    <row r="42" spans="1:22" s="124" customFormat="1" ht="46.5" customHeight="1">
      <c r="A42" s="85" t="s">
        <v>17</v>
      </c>
      <c r="B42" s="81" t="s">
        <v>138</v>
      </c>
      <c r="C42" s="77">
        <v>76000</v>
      </c>
      <c r="D42" s="74">
        <f>H42+I42+J42+P42+Q42+T42+E42+K42+N42+R42</f>
        <v>0</v>
      </c>
      <c r="E42" s="74">
        <f t="shared" si="11"/>
        <v>0</v>
      </c>
      <c r="F42" s="74"/>
      <c r="G42" s="74"/>
      <c r="H42" s="79"/>
      <c r="I42" s="74"/>
      <c r="J42" s="74"/>
      <c r="K42" s="74"/>
      <c r="L42" s="74"/>
      <c r="M42" s="74"/>
      <c r="N42" s="74"/>
      <c r="O42" s="74"/>
      <c r="P42" s="144"/>
      <c r="Q42" s="74"/>
      <c r="R42" s="79"/>
      <c r="S42" s="79"/>
      <c r="T42" s="79"/>
      <c r="U42" s="113"/>
      <c r="V42" s="222"/>
    </row>
    <row r="43" spans="1:22" s="78" customFormat="1" ht="44.25" customHeight="1">
      <c r="A43" s="157" t="s">
        <v>17</v>
      </c>
      <c r="B43" s="158" t="s">
        <v>77</v>
      </c>
      <c r="C43" s="159">
        <v>50000</v>
      </c>
      <c r="D43" s="160">
        <f>H43+I43+J43+P43+Q43+T43+M43+E43</f>
        <v>50000</v>
      </c>
      <c r="E43" s="160">
        <f t="shared" si="11"/>
        <v>0</v>
      </c>
      <c r="F43" s="160"/>
      <c r="G43" s="160"/>
      <c r="H43" s="161"/>
      <c r="I43" s="161"/>
      <c r="J43" s="161"/>
      <c r="K43" s="161"/>
      <c r="L43" s="161"/>
      <c r="M43" s="161"/>
      <c r="N43" s="161"/>
      <c r="O43" s="161"/>
      <c r="P43" s="162">
        <v>50000</v>
      </c>
      <c r="Q43" s="163"/>
      <c r="R43" s="161"/>
      <c r="S43" s="161"/>
      <c r="T43" s="161"/>
      <c r="U43" s="164">
        <v>50000</v>
      </c>
      <c r="V43" s="165">
        <f>C43-H43-I43-J43-P43-Q43-T43-M43-R43-E43</f>
        <v>0</v>
      </c>
    </row>
    <row r="44" spans="1:22" s="78" customFormat="1" ht="44.25" customHeight="1">
      <c r="A44" s="157" t="s">
        <v>17</v>
      </c>
      <c r="B44" s="158" t="s">
        <v>79</v>
      </c>
      <c r="C44" s="159">
        <v>40000</v>
      </c>
      <c r="D44" s="160">
        <f>H44+I44+J44+P44+Q44+T44+M44+E44</f>
        <v>40000</v>
      </c>
      <c r="E44" s="160">
        <f t="shared" si="11"/>
        <v>0</v>
      </c>
      <c r="F44" s="160"/>
      <c r="G44" s="160"/>
      <c r="H44" s="161"/>
      <c r="I44" s="161"/>
      <c r="J44" s="161"/>
      <c r="K44" s="161"/>
      <c r="L44" s="161"/>
      <c r="M44" s="161"/>
      <c r="N44" s="161"/>
      <c r="O44" s="161"/>
      <c r="P44" s="162">
        <v>40000</v>
      </c>
      <c r="Q44" s="163"/>
      <c r="R44" s="161"/>
      <c r="S44" s="161"/>
      <c r="T44" s="161"/>
      <c r="U44" s="164">
        <v>40000</v>
      </c>
      <c r="V44" s="165">
        <f>C44-H44-I44-J44-P44-Q44-T44-M44-R44-E44</f>
        <v>0</v>
      </c>
    </row>
    <row r="45" spans="1:22" s="78" customFormat="1" ht="45" customHeight="1">
      <c r="A45" s="157" t="s">
        <v>17</v>
      </c>
      <c r="B45" s="158" t="s">
        <v>78</v>
      </c>
      <c r="C45" s="166">
        <v>40000</v>
      </c>
      <c r="D45" s="161">
        <f>H45+I45+J45+P45+Q45+T45+M45+E45</f>
        <v>40000</v>
      </c>
      <c r="E45" s="161">
        <f t="shared" si="11"/>
        <v>0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7">
        <v>40000</v>
      </c>
      <c r="Q45" s="168"/>
      <c r="R45" s="161"/>
      <c r="S45" s="161"/>
      <c r="T45" s="161"/>
      <c r="U45" s="176">
        <v>40000</v>
      </c>
      <c r="V45" s="165">
        <f>C45-H45-I45-J45-P45-Q45-T45-M45-R45-E45</f>
        <v>0</v>
      </c>
    </row>
    <row r="46" spans="1:22" s="202" customFormat="1" ht="50.25" customHeight="1">
      <c r="A46" s="200" t="s">
        <v>17</v>
      </c>
      <c r="B46" s="158" t="s">
        <v>97</v>
      </c>
      <c r="C46" s="201">
        <v>50000</v>
      </c>
      <c r="D46" s="165">
        <f>H46+I46+J46+P46+Q46+T46+M46+E46</f>
        <v>50000</v>
      </c>
      <c r="E46" s="165">
        <f t="shared" si="11"/>
        <v>0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2">
        <v>50000</v>
      </c>
      <c r="Q46" s="165"/>
      <c r="R46" s="165"/>
      <c r="S46" s="165"/>
      <c r="T46" s="165"/>
      <c r="U46" s="164">
        <v>50000</v>
      </c>
      <c r="V46" s="165">
        <f>C46-H46-I46-J46-P46-Q46-T46-M46-R46-E46</f>
        <v>0</v>
      </c>
    </row>
    <row r="47" spans="1:22" s="5" customFormat="1" ht="382.5" customHeight="1">
      <c r="A47" s="157" t="s">
        <v>94</v>
      </c>
      <c r="B47" s="171" t="s">
        <v>136</v>
      </c>
      <c r="C47" s="178">
        <f>D47</f>
        <v>1050214.2</v>
      </c>
      <c r="D47" s="173">
        <f>H47+I47+J47+P47+Q47+T47+M47+E47</f>
        <v>1050214.2</v>
      </c>
      <c r="E47" s="173">
        <f t="shared" si="11"/>
        <v>0</v>
      </c>
      <c r="F47" s="179"/>
      <c r="G47" s="173"/>
      <c r="H47" s="173"/>
      <c r="I47" s="173"/>
      <c r="J47" s="173"/>
      <c r="K47" s="173"/>
      <c r="L47" s="173"/>
      <c r="M47" s="173"/>
      <c r="N47" s="173"/>
      <c r="O47" s="173"/>
      <c r="P47" s="175">
        <f>72414.65+184349.55+147073.97+127794.06+31590.22+56553.22</f>
        <v>619775.6699999999</v>
      </c>
      <c r="Q47" s="173">
        <f>139450.54+137577+54718+98692.99</f>
        <v>430438.53</v>
      </c>
      <c r="R47" s="173"/>
      <c r="S47" s="173"/>
      <c r="T47" s="173"/>
      <c r="U47" s="176">
        <f>72414.65+147073.97+461377.09+182512.06+56553.22</f>
        <v>919930.99</v>
      </c>
      <c r="V47" s="173">
        <f>C47-H47-I47-J47-P47-Q47-T47-M47-R47-E47</f>
        <v>0</v>
      </c>
    </row>
    <row r="48" spans="1:22" s="53" customFormat="1" ht="19.5" customHeight="1">
      <c r="A48" s="25">
        <v>80800</v>
      </c>
      <c r="B48" s="6" t="s">
        <v>10</v>
      </c>
      <c r="C48" s="38">
        <f>SUM(C49:C64)</f>
        <v>745117</v>
      </c>
      <c r="D48" s="38">
        <f aca="true" t="shared" si="12" ref="D48:V48">SUM(D49:D64)</f>
        <v>715117</v>
      </c>
      <c r="E48" s="38">
        <f t="shared" si="12"/>
        <v>0</v>
      </c>
      <c r="F48" s="38">
        <f t="shared" si="12"/>
        <v>0</v>
      </c>
      <c r="G48" s="38">
        <f t="shared" si="12"/>
        <v>0</v>
      </c>
      <c r="H48" s="38">
        <f t="shared" si="12"/>
        <v>0</v>
      </c>
      <c r="I48" s="38">
        <f t="shared" si="12"/>
        <v>0</v>
      </c>
      <c r="J48" s="38">
        <f t="shared" si="12"/>
        <v>0</v>
      </c>
      <c r="K48" s="38">
        <f t="shared" si="12"/>
        <v>0</v>
      </c>
      <c r="L48" s="38">
        <f t="shared" si="12"/>
        <v>0</v>
      </c>
      <c r="M48" s="38">
        <f t="shared" si="12"/>
        <v>0</v>
      </c>
      <c r="N48" s="38"/>
      <c r="O48" s="38"/>
      <c r="P48" s="208">
        <f t="shared" si="12"/>
        <v>372817</v>
      </c>
      <c r="Q48" s="38">
        <f t="shared" si="12"/>
        <v>15000</v>
      </c>
      <c r="R48" s="38">
        <f t="shared" si="12"/>
        <v>327300</v>
      </c>
      <c r="S48" s="38"/>
      <c r="T48" s="224">
        <f t="shared" si="12"/>
        <v>0</v>
      </c>
      <c r="U48" s="38">
        <f t="shared" si="12"/>
        <v>479800</v>
      </c>
      <c r="V48" s="38">
        <f t="shared" si="12"/>
        <v>30000</v>
      </c>
    </row>
    <row r="49" spans="1:22" s="8" customFormat="1" ht="66" customHeight="1" hidden="1">
      <c r="A49" s="4" t="s">
        <v>18</v>
      </c>
      <c r="B49" s="84"/>
      <c r="C49" s="77"/>
      <c r="D49" s="74">
        <f>H49+I49+J49+P49+Q49+T49+M49+E49</f>
        <v>0</v>
      </c>
      <c r="E49" s="74">
        <f aca="true" t="shared" si="13" ref="E49:E63">SUM(F49:G49)</f>
        <v>0</v>
      </c>
      <c r="F49" s="74"/>
      <c r="G49" s="74"/>
      <c r="H49" s="77"/>
      <c r="I49" s="77"/>
      <c r="J49" s="77"/>
      <c r="K49" s="77"/>
      <c r="L49" s="77"/>
      <c r="M49" s="77"/>
      <c r="N49" s="77"/>
      <c r="O49" s="77"/>
      <c r="P49" s="141"/>
      <c r="Q49" s="77"/>
      <c r="R49" s="77"/>
      <c r="S49" s="77"/>
      <c r="T49" s="77"/>
      <c r="U49" s="113"/>
      <c r="V49" s="74">
        <f>C49-H49-I49-J49-P49-Q49-T49-M49-R49-E49-N49-O49</f>
        <v>0</v>
      </c>
    </row>
    <row r="50" spans="1:22" s="8" customFormat="1" ht="42.75" customHeight="1">
      <c r="A50" s="4" t="s">
        <v>18</v>
      </c>
      <c r="B50" s="84" t="s">
        <v>51</v>
      </c>
      <c r="C50" s="77">
        <v>30000</v>
      </c>
      <c r="D50" s="74">
        <f>H50+I50+J50+P50+Q50+T50+E50+K50+N50+R50</f>
        <v>0</v>
      </c>
      <c r="E50" s="74">
        <f t="shared" si="13"/>
        <v>0</v>
      </c>
      <c r="F50" s="74"/>
      <c r="G50" s="74"/>
      <c r="H50" s="77"/>
      <c r="I50" s="77"/>
      <c r="J50" s="77"/>
      <c r="K50" s="74">
        <f>SUM(L50:M50)</f>
        <v>0</v>
      </c>
      <c r="L50" s="77"/>
      <c r="M50" s="77"/>
      <c r="N50" s="77"/>
      <c r="O50" s="77"/>
      <c r="P50" s="141"/>
      <c r="Q50" s="77"/>
      <c r="R50" s="77"/>
      <c r="S50" s="77"/>
      <c r="T50" s="77"/>
      <c r="U50" s="113"/>
      <c r="V50" s="102">
        <f>C50-D50</f>
        <v>30000</v>
      </c>
    </row>
    <row r="51" spans="1:22" s="8" customFormat="1" ht="45.75" customHeight="1">
      <c r="A51" s="4" t="s">
        <v>18</v>
      </c>
      <c r="B51" s="81" t="s">
        <v>161</v>
      </c>
      <c r="C51" s="77">
        <v>327300</v>
      </c>
      <c r="D51" s="74">
        <f>H51+I51+J51+P51+Q51+T51+E51+K51+N51+R51</f>
        <v>327300</v>
      </c>
      <c r="E51" s="74">
        <f t="shared" si="13"/>
        <v>0</v>
      </c>
      <c r="F51" s="74"/>
      <c r="G51" s="74"/>
      <c r="H51" s="77"/>
      <c r="I51" s="77"/>
      <c r="J51" s="77"/>
      <c r="K51" s="74">
        <f>SUM(L51:M51)</f>
        <v>0</v>
      </c>
      <c r="L51" s="77"/>
      <c r="M51" s="77"/>
      <c r="N51" s="77"/>
      <c r="O51" s="77"/>
      <c r="P51" s="141"/>
      <c r="Q51" s="77"/>
      <c r="R51" s="77">
        <v>327300</v>
      </c>
      <c r="S51" s="77"/>
      <c r="T51" s="223"/>
      <c r="U51" s="214">
        <v>327300</v>
      </c>
      <c r="V51" s="102">
        <f>C51-D51</f>
        <v>0</v>
      </c>
    </row>
    <row r="52" spans="1:22" s="8" customFormat="1" ht="45.75" customHeight="1">
      <c r="A52" s="4" t="s">
        <v>18</v>
      </c>
      <c r="B52" s="81" t="s">
        <v>125</v>
      </c>
      <c r="C52" s="77">
        <v>230000</v>
      </c>
      <c r="D52" s="74">
        <f>H52+I52+J52+P52+Q52+T52+E52+K52+N52+R52</f>
        <v>230000</v>
      </c>
      <c r="E52" s="74">
        <f t="shared" si="13"/>
        <v>0</v>
      </c>
      <c r="F52" s="74"/>
      <c r="G52" s="74"/>
      <c r="H52" s="226"/>
      <c r="I52" s="77"/>
      <c r="J52" s="77"/>
      <c r="K52" s="74"/>
      <c r="L52" s="77"/>
      <c r="M52" s="77"/>
      <c r="N52" s="77"/>
      <c r="O52" s="77"/>
      <c r="P52" s="141">
        <v>230000</v>
      </c>
      <c r="Q52" s="77"/>
      <c r="R52" s="77"/>
      <c r="S52" s="77"/>
      <c r="T52" s="223"/>
      <c r="U52" s="113"/>
      <c r="V52" s="102">
        <f>C52-D52</f>
        <v>0</v>
      </c>
    </row>
    <row r="53" spans="1:22" s="177" customFormat="1" ht="47.25" customHeight="1">
      <c r="A53" s="157" t="s">
        <v>18</v>
      </c>
      <c r="B53" s="171" t="s">
        <v>81</v>
      </c>
      <c r="C53" s="178">
        <v>8000</v>
      </c>
      <c r="D53" s="173">
        <f aca="true" t="shared" si="14" ref="D53:D66">H53+I53+J53+P53+Q53+T53+M53+E53</f>
        <v>8000</v>
      </c>
      <c r="E53" s="173">
        <f t="shared" si="13"/>
        <v>0</v>
      </c>
      <c r="F53" s="173"/>
      <c r="G53" s="173"/>
      <c r="H53" s="178"/>
      <c r="I53" s="178"/>
      <c r="J53" s="178"/>
      <c r="K53" s="178"/>
      <c r="L53" s="178"/>
      <c r="M53" s="178"/>
      <c r="N53" s="178"/>
      <c r="O53" s="178"/>
      <c r="P53" s="180">
        <v>8000</v>
      </c>
      <c r="Q53" s="178"/>
      <c r="R53" s="178"/>
      <c r="S53" s="178"/>
      <c r="T53" s="178"/>
      <c r="U53" s="176">
        <v>8000</v>
      </c>
      <c r="V53" s="173">
        <f>C53-H53-I53-J53-P53-Q53-T53-M53--R53-E53</f>
        <v>0</v>
      </c>
    </row>
    <row r="54" spans="1:22" s="177" customFormat="1" ht="73.5" customHeight="1">
      <c r="A54" s="157" t="s">
        <v>18</v>
      </c>
      <c r="B54" s="171" t="s">
        <v>82</v>
      </c>
      <c r="C54" s="178">
        <v>6000</v>
      </c>
      <c r="D54" s="173">
        <f t="shared" si="14"/>
        <v>6000</v>
      </c>
      <c r="E54" s="173">
        <f t="shared" si="13"/>
        <v>0</v>
      </c>
      <c r="F54" s="173"/>
      <c r="G54" s="173"/>
      <c r="H54" s="178"/>
      <c r="I54" s="178"/>
      <c r="J54" s="178"/>
      <c r="K54" s="178"/>
      <c r="L54" s="178"/>
      <c r="M54" s="178"/>
      <c r="N54" s="178"/>
      <c r="O54" s="178"/>
      <c r="P54" s="180">
        <v>6000</v>
      </c>
      <c r="Q54" s="178"/>
      <c r="R54" s="178"/>
      <c r="S54" s="178"/>
      <c r="T54" s="178"/>
      <c r="U54" s="181">
        <v>6000</v>
      </c>
      <c r="V54" s="173">
        <f>C54-H54-I54-J54-P54-Q54-T54-M54-R54-E54</f>
        <v>0</v>
      </c>
    </row>
    <row r="55" spans="1:22" s="170" customFormat="1" ht="33.75" customHeight="1">
      <c r="A55" s="169" t="s">
        <v>18</v>
      </c>
      <c r="B55" s="171" t="s">
        <v>83</v>
      </c>
      <c r="C55" s="159">
        <v>35000</v>
      </c>
      <c r="D55" s="160">
        <f t="shared" si="14"/>
        <v>35000</v>
      </c>
      <c r="E55" s="160">
        <f t="shared" si="13"/>
        <v>0</v>
      </c>
      <c r="F55" s="160"/>
      <c r="G55" s="160"/>
      <c r="H55" s="159"/>
      <c r="I55" s="159"/>
      <c r="J55" s="159"/>
      <c r="K55" s="159"/>
      <c r="L55" s="159"/>
      <c r="M55" s="159"/>
      <c r="N55" s="159"/>
      <c r="O55" s="159"/>
      <c r="P55" s="182">
        <v>35000</v>
      </c>
      <c r="Q55" s="159"/>
      <c r="R55" s="159"/>
      <c r="S55" s="159"/>
      <c r="T55" s="159"/>
      <c r="U55" s="183">
        <v>35000</v>
      </c>
      <c r="V55" s="165">
        <f aca="true" t="shared" si="15" ref="V55:V65">C55-H55-I55-J55-P55-Q55-T55-M55--R55-E55</f>
        <v>0</v>
      </c>
    </row>
    <row r="56" spans="1:22" s="177" customFormat="1" ht="51.75" customHeight="1">
      <c r="A56" s="157" t="s">
        <v>18</v>
      </c>
      <c r="B56" s="171" t="s">
        <v>98</v>
      </c>
      <c r="C56" s="201">
        <v>15000</v>
      </c>
      <c r="D56" s="160">
        <f t="shared" si="14"/>
        <v>15000</v>
      </c>
      <c r="E56" s="160">
        <f t="shared" si="13"/>
        <v>0</v>
      </c>
      <c r="F56" s="165"/>
      <c r="G56" s="165"/>
      <c r="H56" s="201"/>
      <c r="I56" s="201"/>
      <c r="J56" s="201"/>
      <c r="K56" s="201"/>
      <c r="L56" s="201"/>
      <c r="M56" s="201"/>
      <c r="N56" s="201"/>
      <c r="O56" s="201"/>
      <c r="P56" s="203"/>
      <c r="Q56" s="201">
        <v>15000</v>
      </c>
      <c r="R56" s="201"/>
      <c r="S56" s="201"/>
      <c r="T56" s="201"/>
      <c r="U56" s="204">
        <v>15000</v>
      </c>
      <c r="V56" s="165">
        <f t="shared" si="15"/>
        <v>0</v>
      </c>
    </row>
    <row r="57" spans="1:22" s="177" customFormat="1" ht="144" customHeight="1">
      <c r="A57" s="157" t="s">
        <v>18</v>
      </c>
      <c r="B57" s="171" t="s">
        <v>99</v>
      </c>
      <c r="C57" s="201">
        <v>85000</v>
      </c>
      <c r="D57" s="165">
        <f t="shared" si="14"/>
        <v>85000</v>
      </c>
      <c r="E57" s="165">
        <f t="shared" si="13"/>
        <v>0</v>
      </c>
      <c r="F57" s="165"/>
      <c r="G57" s="165"/>
      <c r="H57" s="201"/>
      <c r="I57" s="201"/>
      <c r="J57" s="201"/>
      <c r="K57" s="201"/>
      <c r="L57" s="201"/>
      <c r="M57" s="201"/>
      <c r="N57" s="201"/>
      <c r="O57" s="201"/>
      <c r="P57" s="203">
        <v>85000</v>
      </c>
      <c r="Q57" s="201"/>
      <c r="R57" s="201"/>
      <c r="S57" s="201"/>
      <c r="T57" s="201"/>
      <c r="U57" s="204">
        <v>85000</v>
      </c>
      <c r="V57" s="165">
        <f t="shared" si="15"/>
        <v>0</v>
      </c>
    </row>
    <row r="58" spans="1:22" s="177" customFormat="1" ht="57" customHeight="1">
      <c r="A58" s="169" t="s">
        <v>103</v>
      </c>
      <c r="B58" s="209" t="s">
        <v>104</v>
      </c>
      <c r="C58" s="201">
        <v>5317</v>
      </c>
      <c r="D58" s="165">
        <f>H58+I58+J58+P58+Q58+T58+M58+E58</f>
        <v>5317</v>
      </c>
      <c r="E58" s="165">
        <f>SUM(F58:G58)</f>
        <v>0</v>
      </c>
      <c r="F58" s="165"/>
      <c r="G58" s="165"/>
      <c r="H58" s="201"/>
      <c r="I58" s="201"/>
      <c r="J58" s="201"/>
      <c r="K58" s="201"/>
      <c r="L58" s="201"/>
      <c r="M58" s="201"/>
      <c r="N58" s="201"/>
      <c r="O58" s="201"/>
      <c r="P58" s="203">
        <v>5317</v>
      </c>
      <c r="Q58" s="201"/>
      <c r="R58" s="201"/>
      <c r="S58" s="201"/>
      <c r="T58" s="201"/>
      <c r="U58" s="204"/>
      <c r="V58" s="165">
        <f t="shared" si="15"/>
        <v>0</v>
      </c>
    </row>
    <row r="59" spans="1:22" s="177" customFormat="1" ht="54" customHeight="1">
      <c r="A59" s="157" t="s">
        <v>18</v>
      </c>
      <c r="B59" s="171" t="s">
        <v>105</v>
      </c>
      <c r="C59" s="201">
        <v>3500</v>
      </c>
      <c r="D59" s="165">
        <f t="shared" si="14"/>
        <v>3500</v>
      </c>
      <c r="E59" s="165">
        <f t="shared" si="13"/>
        <v>0</v>
      </c>
      <c r="F59" s="165"/>
      <c r="G59" s="165"/>
      <c r="H59" s="201"/>
      <c r="I59" s="201"/>
      <c r="J59" s="201"/>
      <c r="K59" s="201"/>
      <c r="L59" s="201"/>
      <c r="M59" s="201"/>
      <c r="N59" s="201"/>
      <c r="O59" s="201"/>
      <c r="P59" s="203">
        <v>3500</v>
      </c>
      <c r="Q59" s="201"/>
      <c r="R59" s="201"/>
      <c r="S59" s="201"/>
      <c r="T59" s="201"/>
      <c r="U59" s="204">
        <v>3500</v>
      </c>
      <c r="V59" s="165">
        <f t="shared" si="15"/>
        <v>0</v>
      </c>
    </row>
    <row r="60" spans="1:22" s="8" customFormat="1" ht="97.5" customHeight="1" hidden="1">
      <c r="A60" s="4" t="s">
        <v>18</v>
      </c>
      <c r="B60" s="84"/>
      <c r="C60" s="39"/>
      <c r="D60" s="37">
        <f t="shared" si="14"/>
        <v>0</v>
      </c>
      <c r="E60" s="37">
        <f t="shared" si="13"/>
        <v>0</v>
      </c>
      <c r="F60" s="37"/>
      <c r="G60" s="37"/>
      <c r="H60" s="39"/>
      <c r="I60" s="39"/>
      <c r="J60" s="39"/>
      <c r="K60" s="39"/>
      <c r="L60" s="39"/>
      <c r="M60" s="39"/>
      <c r="N60" s="39"/>
      <c r="O60" s="39"/>
      <c r="P60" s="147"/>
      <c r="Q60" s="39"/>
      <c r="R60" s="39"/>
      <c r="S60" s="39"/>
      <c r="T60" s="39"/>
      <c r="U60" s="71"/>
      <c r="V60" s="35">
        <f t="shared" si="15"/>
        <v>0</v>
      </c>
    </row>
    <row r="61" spans="1:22" s="8" customFormat="1" ht="69.75" customHeight="1" hidden="1">
      <c r="A61" s="4" t="s">
        <v>18</v>
      </c>
      <c r="B61" s="84"/>
      <c r="C61" s="39"/>
      <c r="D61" s="37">
        <f t="shared" si="14"/>
        <v>0</v>
      </c>
      <c r="E61" s="37">
        <f t="shared" si="13"/>
        <v>0</v>
      </c>
      <c r="F61" s="37"/>
      <c r="G61" s="37"/>
      <c r="H61" s="39"/>
      <c r="I61" s="39"/>
      <c r="J61" s="39"/>
      <c r="K61" s="39"/>
      <c r="L61" s="39"/>
      <c r="M61" s="39"/>
      <c r="N61" s="39"/>
      <c r="O61" s="39"/>
      <c r="P61" s="147"/>
      <c r="Q61" s="39"/>
      <c r="R61" s="39"/>
      <c r="S61" s="39"/>
      <c r="T61" s="39"/>
      <c r="U61" s="71"/>
      <c r="V61" s="35">
        <f t="shared" si="15"/>
        <v>0</v>
      </c>
    </row>
    <row r="62" spans="1:34" s="8" customFormat="1" ht="53.25" customHeight="1" hidden="1">
      <c r="A62" s="4" t="s">
        <v>18</v>
      </c>
      <c r="B62" s="84"/>
      <c r="C62" s="77"/>
      <c r="D62" s="74">
        <f t="shared" si="14"/>
        <v>0</v>
      </c>
      <c r="E62" s="74">
        <f t="shared" si="13"/>
        <v>0</v>
      </c>
      <c r="F62" s="83"/>
      <c r="G62" s="74"/>
      <c r="H62" s="77"/>
      <c r="I62" s="77"/>
      <c r="J62" s="77"/>
      <c r="K62" s="77"/>
      <c r="L62" s="77"/>
      <c r="M62" s="77"/>
      <c r="N62" s="77"/>
      <c r="O62" s="77"/>
      <c r="P62" s="141"/>
      <c r="Q62" s="77"/>
      <c r="R62" s="77"/>
      <c r="S62" s="77"/>
      <c r="T62" s="77"/>
      <c r="U62" s="111"/>
      <c r="V62" s="74">
        <f t="shared" si="15"/>
        <v>0</v>
      </c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</row>
    <row r="63" spans="1:34" s="48" customFormat="1" ht="51" customHeight="1" hidden="1">
      <c r="A63" s="4" t="s">
        <v>18</v>
      </c>
      <c r="B63" s="84"/>
      <c r="C63" s="119"/>
      <c r="D63" s="74">
        <f t="shared" si="14"/>
        <v>0</v>
      </c>
      <c r="E63" s="74">
        <f t="shared" si="13"/>
        <v>0</v>
      </c>
      <c r="F63" s="74"/>
      <c r="G63" s="74"/>
      <c r="H63" s="77"/>
      <c r="I63" s="77"/>
      <c r="J63" s="77"/>
      <c r="K63" s="77"/>
      <c r="L63" s="77"/>
      <c r="M63" s="77"/>
      <c r="N63" s="77"/>
      <c r="O63" s="77"/>
      <c r="P63" s="141"/>
      <c r="Q63" s="77"/>
      <c r="R63" s="77"/>
      <c r="S63" s="77"/>
      <c r="T63" s="77"/>
      <c r="U63" s="113"/>
      <c r="V63" s="74">
        <f t="shared" si="15"/>
        <v>0</v>
      </c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</row>
    <row r="64" spans="1:34" s="48" customFormat="1" ht="75.75" customHeight="1" hidden="1">
      <c r="A64" s="4" t="s">
        <v>18</v>
      </c>
      <c r="B64" s="84"/>
      <c r="C64" s="119"/>
      <c r="D64" s="74">
        <f t="shared" si="14"/>
        <v>0</v>
      </c>
      <c r="E64" s="74"/>
      <c r="F64" s="74"/>
      <c r="G64" s="74"/>
      <c r="H64" s="77"/>
      <c r="I64" s="77"/>
      <c r="J64" s="77"/>
      <c r="K64" s="77"/>
      <c r="L64" s="77"/>
      <c r="M64" s="77"/>
      <c r="N64" s="77"/>
      <c r="O64" s="77"/>
      <c r="P64" s="141"/>
      <c r="Q64" s="77"/>
      <c r="R64" s="77"/>
      <c r="S64" s="77"/>
      <c r="T64" s="77"/>
      <c r="U64" s="113"/>
      <c r="V64" s="74">
        <f t="shared" si="15"/>
        <v>0</v>
      </c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</row>
    <row r="65" spans="1:34" s="48" customFormat="1" ht="91.5" customHeight="1" hidden="1">
      <c r="A65" s="98" t="s">
        <v>24</v>
      </c>
      <c r="B65" s="115"/>
      <c r="C65" s="119"/>
      <c r="D65" s="74">
        <f t="shared" si="14"/>
        <v>0</v>
      </c>
      <c r="E65" s="74">
        <f>SUM(F65:G65)</f>
        <v>0</v>
      </c>
      <c r="F65" s="74"/>
      <c r="G65" s="74"/>
      <c r="H65" s="77"/>
      <c r="I65" s="77"/>
      <c r="J65" s="77"/>
      <c r="K65" s="77"/>
      <c r="L65" s="77"/>
      <c r="M65" s="77"/>
      <c r="N65" s="77"/>
      <c r="O65" s="77"/>
      <c r="P65" s="141"/>
      <c r="Q65" s="77"/>
      <c r="R65" s="77"/>
      <c r="S65" s="77"/>
      <c r="T65" s="77"/>
      <c r="U65" s="113"/>
      <c r="V65" s="74">
        <f t="shared" si="15"/>
        <v>0</v>
      </c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</row>
    <row r="66" spans="1:34" s="48" customFormat="1" ht="64.5" customHeight="1" hidden="1">
      <c r="A66" s="98" t="s">
        <v>32</v>
      </c>
      <c r="B66" s="129"/>
      <c r="C66" s="119"/>
      <c r="D66" s="74">
        <f t="shared" si="14"/>
        <v>0</v>
      </c>
      <c r="E66" s="74"/>
      <c r="F66" s="74"/>
      <c r="G66" s="74"/>
      <c r="H66" s="77"/>
      <c r="I66" s="77"/>
      <c r="J66" s="77"/>
      <c r="K66" s="77"/>
      <c r="L66" s="77"/>
      <c r="M66" s="77"/>
      <c r="N66" s="77"/>
      <c r="O66" s="77"/>
      <c r="P66" s="141"/>
      <c r="Q66" s="77"/>
      <c r="R66" s="77"/>
      <c r="S66" s="77"/>
      <c r="T66" s="77"/>
      <c r="U66" s="113"/>
      <c r="V66" s="74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</row>
    <row r="67" spans="1:22" s="118" customFormat="1" ht="31.5" customHeight="1">
      <c r="A67" s="58">
        <v>90000</v>
      </c>
      <c r="B67" s="120" t="s">
        <v>14</v>
      </c>
      <c r="C67" s="107">
        <f>C68+C69+C70</f>
        <v>1314047</v>
      </c>
      <c r="D67" s="107">
        <f aca="true" t="shared" si="16" ref="D67:V67">D68+D69+D70</f>
        <v>605329.84</v>
      </c>
      <c r="E67" s="107">
        <f t="shared" si="16"/>
        <v>207000</v>
      </c>
      <c r="F67" s="107">
        <f t="shared" si="16"/>
        <v>207000</v>
      </c>
      <c r="G67" s="107">
        <f t="shared" si="16"/>
        <v>0</v>
      </c>
      <c r="H67" s="107">
        <f t="shared" si="16"/>
        <v>0</v>
      </c>
      <c r="I67" s="107">
        <f t="shared" si="16"/>
        <v>0</v>
      </c>
      <c r="J67" s="107">
        <f t="shared" si="16"/>
        <v>0</v>
      </c>
      <c r="K67" s="107">
        <f t="shared" si="16"/>
        <v>345100</v>
      </c>
      <c r="L67" s="107">
        <f t="shared" si="16"/>
        <v>345100</v>
      </c>
      <c r="M67" s="107">
        <f t="shared" si="16"/>
        <v>0</v>
      </c>
      <c r="N67" s="107">
        <f t="shared" si="16"/>
        <v>0</v>
      </c>
      <c r="O67" s="107">
        <f t="shared" si="16"/>
        <v>0</v>
      </c>
      <c r="P67" s="107">
        <f t="shared" si="16"/>
        <v>53229.84</v>
      </c>
      <c r="Q67" s="107">
        <f t="shared" si="16"/>
        <v>0</v>
      </c>
      <c r="R67" s="107">
        <f t="shared" si="16"/>
        <v>0</v>
      </c>
      <c r="S67" s="107">
        <f t="shared" si="16"/>
        <v>0</v>
      </c>
      <c r="T67" s="107">
        <f t="shared" si="16"/>
        <v>0</v>
      </c>
      <c r="U67" s="107">
        <f t="shared" si="16"/>
        <v>0</v>
      </c>
      <c r="V67" s="107">
        <f t="shared" si="16"/>
        <v>708717.16</v>
      </c>
    </row>
    <row r="68" spans="1:22" s="48" customFormat="1" ht="22.5" customHeight="1">
      <c r="A68" s="105">
        <v>91101</v>
      </c>
      <c r="B68" s="84" t="s">
        <v>72</v>
      </c>
      <c r="C68" s="39">
        <v>162170</v>
      </c>
      <c r="D68" s="74">
        <f aca="true" t="shared" si="17" ref="D68:D79">H68+I68+J68+P68+Q68+T68+E68+K68+N68+R68</f>
        <v>68300</v>
      </c>
      <c r="E68" s="37">
        <f>SUM(F68:G68)</f>
        <v>25600</v>
      </c>
      <c r="F68" s="39">
        <v>25600</v>
      </c>
      <c r="G68" s="39"/>
      <c r="H68" s="39"/>
      <c r="I68" s="39"/>
      <c r="J68" s="39"/>
      <c r="K68" s="74">
        <f aca="true" t="shared" si="18" ref="K68:K79">SUM(L68:M68)</f>
        <v>42700</v>
      </c>
      <c r="L68" s="39">
        <v>42700</v>
      </c>
      <c r="M68" s="39"/>
      <c r="N68" s="39"/>
      <c r="O68" s="39"/>
      <c r="P68" s="147"/>
      <c r="Q68" s="39"/>
      <c r="R68" s="39"/>
      <c r="S68" s="39"/>
      <c r="T68" s="39"/>
      <c r="U68" s="39"/>
      <c r="V68" s="102">
        <f aca="true" t="shared" si="19" ref="V68:V79">C68-D68</f>
        <v>93870</v>
      </c>
    </row>
    <row r="69" spans="1:22" s="48" customFormat="1" ht="53.25" customHeight="1">
      <c r="A69" s="4" t="s">
        <v>21</v>
      </c>
      <c r="B69" s="84" t="s">
        <v>162</v>
      </c>
      <c r="C69" s="39">
        <v>1148877</v>
      </c>
      <c r="D69" s="74">
        <f t="shared" si="17"/>
        <v>534029.84</v>
      </c>
      <c r="E69" s="37">
        <f>SUM(F69:G69)</f>
        <v>181400</v>
      </c>
      <c r="F69" s="39">
        <v>181400</v>
      </c>
      <c r="G69" s="39"/>
      <c r="H69" s="39"/>
      <c r="I69" s="39"/>
      <c r="J69" s="39"/>
      <c r="K69" s="74">
        <f t="shared" si="18"/>
        <v>302400</v>
      </c>
      <c r="L69" s="39">
        <v>302400</v>
      </c>
      <c r="M69" s="39"/>
      <c r="N69" s="39"/>
      <c r="O69" s="39"/>
      <c r="P69" s="147">
        <v>50229.84</v>
      </c>
      <c r="Q69" s="39"/>
      <c r="R69" s="39"/>
      <c r="S69" s="39"/>
      <c r="T69" s="39"/>
      <c r="U69" s="39"/>
      <c r="V69" s="102">
        <f t="shared" si="19"/>
        <v>614847.16</v>
      </c>
    </row>
    <row r="70" spans="1:22" s="48" customFormat="1" ht="47.25" customHeight="1">
      <c r="A70" s="4" t="s">
        <v>143</v>
      </c>
      <c r="B70" s="84" t="s">
        <v>144</v>
      </c>
      <c r="C70" s="39">
        <v>3000</v>
      </c>
      <c r="D70" s="74">
        <f t="shared" si="17"/>
        <v>3000</v>
      </c>
      <c r="E70" s="37"/>
      <c r="F70" s="39"/>
      <c r="G70" s="39"/>
      <c r="H70" s="39"/>
      <c r="I70" s="39"/>
      <c r="J70" s="39"/>
      <c r="K70" s="74"/>
      <c r="L70" s="39"/>
      <c r="M70" s="39"/>
      <c r="N70" s="39"/>
      <c r="O70" s="39"/>
      <c r="P70" s="147">
        <v>3000</v>
      </c>
      <c r="Q70" s="39"/>
      <c r="R70" s="39"/>
      <c r="S70" s="39"/>
      <c r="T70" s="39"/>
      <c r="U70" s="39"/>
      <c r="V70" s="102">
        <f t="shared" si="19"/>
        <v>0</v>
      </c>
    </row>
    <row r="71" spans="1:22" s="121" customFormat="1" ht="30.75" customHeight="1">
      <c r="A71" s="58">
        <v>110000</v>
      </c>
      <c r="B71" s="120" t="s">
        <v>12</v>
      </c>
      <c r="C71" s="56">
        <f>SUM(C72:C80)</f>
        <v>1375129</v>
      </c>
      <c r="D71" s="56">
        <f aca="true" t="shared" si="20" ref="D71:L71">SUM(D72:D80)</f>
        <v>596760</v>
      </c>
      <c r="E71" s="56">
        <f t="shared" si="20"/>
        <v>190350</v>
      </c>
      <c r="F71" s="213">
        <f t="shared" si="20"/>
        <v>190350</v>
      </c>
      <c r="G71" s="56">
        <f t="shared" si="20"/>
        <v>0</v>
      </c>
      <c r="H71" s="56">
        <f t="shared" si="20"/>
        <v>0</v>
      </c>
      <c r="I71" s="56">
        <f t="shared" si="20"/>
        <v>0</v>
      </c>
      <c r="J71" s="56">
        <f t="shared" si="20"/>
        <v>0</v>
      </c>
      <c r="K71" s="56">
        <f t="shared" si="20"/>
        <v>356850</v>
      </c>
      <c r="L71" s="56">
        <f t="shared" si="20"/>
        <v>317150</v>
      </c>
      <c r="M71" s="56">
        <f aca="true" t="shared" si="21" ref="M71:V71">SUM(M72:M80)</f>
        <v>39700</v>
      </c>
      <c r="N71" s="56">
        <f t="shared" si="21"/>
        <v>0</v>
      </c>
      <c r="O71" s="56">
        <f t="shared" si="21"/>
        <v>0</v>
      </c>
      <c r="P71" s="56">
        <f t="shared" si="21"/>
        <v>49560</v>
      </c>
      <c r="Q71" s="56">
        <f t="shared" si="21"/>
        <v>0</v>
      </c>
      <c r="R71" s="56">
        <f t="shared" si="21"/>
        <v>0</v>
      </c>
      <c r="S71" s="56"/>
      <c r="T71" s="56">
        <f t="shared" si="21"/>
        <v>0</v>
      </c>
      <c r="U71" s="56">
        <f t="shared" si="21"/>
        <v>49560</v>
      </c>
      <c r="V71" s="56">
        <f t="shared" si="21"/>
        <v>778369</v>
      </c>
    </row>
    <row r="72" spans="1:22" s="118" customFormat="1" ht="47.25" customHeight="1">
      <c r="A72" s="80" t="s">
        <v>88</v>
      </c>
      <c r="B72" s="84" t="s">
        <v>71</v>
      </c>
      <c r="C72" s="102">
        <v>1205089</v>
      </c>
      <c r="D72" s="74">
        <f t="shared" si="17"/>
        <v>507500</v>
      </c>
      <c r="E72" s="37">
        <f aca="true" t="shared" si="22" ref="E72:E83">SUM(F72:G72)</f>
        <v>190350</v>
      </c>
      <c r="F72" s="83">
        <v>190350</v>
      </c>
      <c r="G72" s="74"/>
      <c r="H72" s="74"/>
      <c r="I72" s="74"/>
      <c r="J72" s="74"/>
      <c r="K72" s="74">
        <f t="shared" si="18"/>
        <v>317150</v>
      </c>
      <c r="L72" s="74">
        <v>317150</v>
      </c>
      <c r="M72" s="74"/>
      <c r="N72" s="74"/>
      <c r="O72" s="74"/>
      <c r="P72" s="74"/>
      <c r="Q72" s="74"/>
      <c r="R72" s="74"/>
      <c r="S72" s="74"/>
      <c r="T72" s="74"/>
      <c r="U72" s="74"/>
      <c r="V72" s="102">
        <f t="shared" si="19"/>
        <v>697589</v>
      </c>
    </row>
    <row r="73" spans="1:22" s="118" customFormat="1" ht="32.25" customHeight="1">
      <c r="A73" s="80" t="s">
        <v>88</v>
      </c>
      <c r="B73" s="84" t="s">
        <v>109</v>
      </c>
      <c r="C73" s="102">
        <v>80780</v>
      </c>
      <c r="D73" s="74">
        <f t="shared" si="17"/>
        <v>0</v>
      </c>
      <c r="E73" s="37">
        <f t="shared" si="22"/>
        <v>0</v>
      </c>
      <c r="F73" s="83"/>
      <c r="G73" s="74"/>
      <c r="H73" s="74"/>
      <c r="I73" s="74"/>
      <c r="J73" s="74"/>
      <c r="K73" s="74">
        <f t="shared" si="18"/>
        <v>0</v>
      </c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102">
        <f t="shared" si="19"/>
        <v>80780</v>
      </c>
    </row>
    <row r="74" spans="1:22" s="53" customFormat="1" ht="29.25" customHeight="1">
      <c r="A74" s="76" t="s">
        <v>148</v>
      </c>
      <c r="B74" s="95" t="s">
        <v>52</v>
      </c>
      <c r="C74" s="102">
        <v>14700</v>
      </c>
      <c r="D74" s="74">
        <f t="shared" si="17"/>
        <v>14700</v>
      </c>
      <c r="E74" s="37">
        <f t="shared" si="22"/>
        <v>0</v>
      </c>
      <c r="F74" s="35"/>
      <c r="G74" s="35"/>
      <c r="H74" s="102"/>
      <c r="I74" s="102"/>
      <c r="J74" s="102"/>
      <c r="K74" s="74">
        <f t="shared" si="18"/>
        <v>14700</v>
      </c>
      <c r="L74" s="102"/>
      <c r="M74" s="102">
        <v>14700</v>
      </c>
      <c r="N74" s="102"/>
      <c r="O74" s="102"/>
      <c r="P74" s="148"/>
      <c r="Q74" s="103"/>
      <c r="R74" s="35"/>
      <c r="S74" s="35"/>
      <c r="T74" s="35"/>
      <c r="U74" s="69"/>
      <c r="V74" s="102">
        <f t="shared" si="19"/>
        <v>0</v>
      </c>
    </row>
    <row r="75" spans="1:22" s="53" customFormat="1" ht="29.25" customHeight="1">
      <c r="A75" s="76" t="s">
        <v>148</v>
      </c>
      <c r="B75" s="95" t="s">
        <v>149</v>
      </c>
      <c r="C75" s="102">
        <v>16000</v>
      </c>
      <c r="D75" s="74">
        <f t="shared" si="17"/>
        <v>16000</v>
      </c>
      <c r="E75" s="37"/>
      <c r="F75" s="35"/>
      <c r="G75" s="35"/>
      <c r="H75" s="102"/>
      <c r="I75" s="102"/>
      <c r="J75" s="102"/>
      <c r="K75" s="74">
        <f t="shared" si="18"/>
        <v>16000</v>
      </c>
      <c r="L75" s="102"/>
      <c r="M75" s="102">
        <v>16000</v>
      </c>
      <c r="N75" s="102"/>
      <c r="O75" s="102"/>
      <c r="P75" s="148"/>
      <c r="Q75" s="103"/>
      <c r="R75" s="35"/>
      <c r="S75" s="35"/>
      <c r="T75" s="35"/>
      <c r="U75" s="69"/>
      <c r="V75" s="102"/>
    </row>
    <row r="76" spans="1:22" s="53" customFormat="1" ht="29.25" customHeight="1">
      <c r="A76" s="76" t="s">
        <v>148</v>
      </c>
      <c r="B76" s="95" t="s">
        <v>150</v>
      </c>
      <c r="C76" s="102">
        <v>3000</v>
      </c>
      <c r="D76" s="74">
        <f t="shared" si="17"/>
        <v>3000</v>
      </c>
      <c r="E76" s="37"/>
      <c r="F76" s="35"/>
      <c r="G76" s="35"/>
      <c r="H76" s="102"/>
      <c r="I76" s="102"/>
      <c r="J76" s="102"/>
      <c r="K76" s="74">
        <f t="shared" si="18"/>
        <v>3000</v>
      </c>
      <c r="L76" s="102"/>
      <c r="M76" s="102">
        <v>3000</v>
      </c>
      <c r="N76" s="102"/>
      <c r="O76" s="102"/>
      <c r="P76" s="148"/>
      <c r="Q76" s="103"/>
      <c r="R76" s="35"/>
      <c r="S76" s="35"/>
      <c r="T76" s="35"/>
      <c r="U76" s="69"/>
      <c r="V76" s="102"/>
    </row>
    <row r="77" spans="1:22" s="53" customFormat="1" ht="29.25" customHeight="1">
      <c r="A77" s="76" t="s">
        <v>148</v>
      </c>
      <c r="B77" s="95" t="s">
        <v>152</v>
      </c>
      <c r="C77" s="102">
        <v>1500</v>
      </c>
      <c r="D77" s="74">
        <f>H77+I77+J77+P77+Q77+T77+E77+K77+N77+R77</f>
        <v>1500</v>
      </c>
      <c r="E77" s="37"/>
      <c r="F77" s="35"/>
      <c r="G77" s="35"/>
      <c r="H77" s="102"/>
      <c r="I77" s="102"/>
      <c r="J77" s="102"/>
      <c r="K77" s="74">
        <f t="shared" si="18"/>
        <v>1500</v>
      </c>
      <c r="L77" s="102"/>
      <c r="M77" s="102">
        <v>1500</v>
      </c>
      <c r="N77" s="102"/>
      <c r="O77" s="102"/>
      <c r="P77" s="148"/>
      <c r="Q77" s="103"/>
      <c r="R77" s="35"/>
      <c r="S77" s="35"/>
      <c r="T77" s="35"/>
      <c r="U77" s="69"/>
      <c r="V77" s="102"/>
    </row>
    <row r="78" spans="1:22" s="53" customFormat="1" ht="29.25" customHeight="1">
      <c r="A78" s="76" t="s">
        <v>148</v>
      </c>
      <c r="B78" s="95" t="s">
        <v>153</v>
      </c>
      <c r="C78" s="102">
        <v>1500</v>
      </c>
      <c r="D78" s="74">
        <f>H78+I78+J78+P78+Q78+T78+E78+K78+N78+R78</f>
        <v>1500</v>
      </c>
      <c r="E78" s="37"/>
      <c r="F78" s="35"/>
      <c r="G78" s="35"/>
      <c r="H78" s="102"/>
      <c r="I78" s="102"/>
      <c r="J78" s="102"/>
      <c r="K78" s="74">
        <f t="shared" si="18"/>
        <v>1500</v>
      </c>
      <c r="L78" s="102"/>
      <c r="M78" s="102">
        <v>1500</v>
      </c>
      <c r="N78" s="102"/>
      <c r="O78" s="102"/>
      <c r="P78" s="148"/>
      <c r="Q78" s="103"/>
      <c r="R78" s="35"/>
      <c r="S78" s="35"/>
      <c r="T78" s="35"/>
      <c r="U78" s="69"/>
      <c r="V78" s="102"/>
    </row>
    <row r="79" spans="1:22" s="8" customFormat="1" ht="36.75" customHeight="1">
      <c r="A79" s="76" t="s">
        <v>148</v>
      </c>
      <c r="B79" s="95" t="s">
        <v>151</v>
      </c>
      <c r="C79" s="151">
        <v>3000</v>
      </c>
      <c r="D79" s="74">
        <f t="shared" si="17"/>
        <v>3000</v>
      </c>
      <c r="E79" s="37">
        <f t="shared" si="22"/>
        <v>0</v>
      </c>
      <c r="F79" s="74"/>
      <c r="G79" s="74"/>
      <c r="H79" s="74"/>
      <c r="I79" s="74"/>
      <c r="J79" s="74"/>
      <c r="K79" s="74">
        <f t="shared" si="18"/>
        <v>3000</v>
      </c>
      <c r="L79" s="74"/>
      <c r="M79" s="74">
        <v>3000</v>
      </c>
      <c r="N79" s="74"/>
      <c r="O79" s="74"/>
      <c r="P79" s="144"/>
      <c r="Q79" s="74"/>
      <c r="R79" s="74"/>
      <c r="S79" s="74"/>
      <c r="T79" s="74"/>
      <c r="U79" s="111"/>
      <c r="V79" s="102">
        <f t="shared" si="19"/>
        <v>0</v>
      </c>
    </row>
    <row r="80" spans="1:22" s="170" customFormat="1" ht="93" customHeight="1">
      <c r="A80" s="157" t="s">
        <v>88</v>
      </c>
      <c r="B80" s="171" t="s">
        <v>89</v>
      </c>
      <c r="C80" s="178">
        <v>49560</v>
      </c>
      <c r="D80" s="173">
        <f>H80+I80+J80+P80+Q80+T80+M80+E80</f>
        <v>49560</v>
      </c>
      <c r="E80" s="160">
        <f t="shared" si="22"/>
        <v>0</v>
      </c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7">
        <v>49560</v>
      </c>
      <c r="Q80" s="161"/>
      <c r="R80" s="161"/>
      <c r="S80" s="161"/>
      <c r="T80" s="161"/>
      <c r="U80" s="199">
        <f>P80</f>
        <v>49560</v>
      </c>
      <c r="V80" s="161">
        <f>C80-H80-I80-J80-P80-Q80-T80-M80-R80-E80-N80-O80</f>
        <v>0</v>
      </c>
    </row>
    <row r="81" spans="1:22" s="8" customFormat="1" ht="60" customHeight="1" hidden="1">
      <c r="A81" s="4"/>
      <c r="B81" s="108"/>
      <c r="C81" s="151">
        <v>25001</v>
      </c>
      <c r="D81" s="102">
        <f>H81+I81+J81+P81+Q81+T81+M81+E81</f>
        <v>0</v>
      </c>
      <c r="E81" s="37">
        <f t="shared" si="22"/>
        <v>0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145"/>
      <c r="Q81" s="37"/>
      <c r="R81" s="37"/>
      <c r="S81" s="37"/>
      <c r="T81" s="37"/>
      <c r="U81" s="4"/>
      <c r="V81" s="74">
        <f>C81-H81-I81-J81-P81-Q81-T81-M81-R81-E81-N81-O81</f>
        <v>25001</v>
      </c>
    </row>
    <row r="82" spans="1:22" s="8" customFormat="1" ht="40.5" customHeight="1" hidden="1">
      <c r="A82" s="4"/>
      <c r="B82" s="108"/>
      <c r="C82" s="151">
        <v>25002</v>
      </c>
      <c r="D82" s="102">
        <f>H82+I82+J82+P82+Q82+T82+M82+E82</f>
        <v>0</v>
      </c>
      <c r="E82" s="37">
        <f t="shared" si="22"/>
        <v>0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145"/>
      <c r="Q82" s="37"/>
      <c r="R82" s="37"/>
      <c r="S82" s="37"/>
      <c r="T82" s="37"/>
      <c r="U82" s="4"/>
      <c r="V82" s="74">
        <f>C82-H82-I82-J82-P82-Q82-T82-M82-R82-E82-N82-O82</f>
        <v>25002</v>
      </c>
    </row>
    <row r="83" spans="1:22" s="8" customFormat="1" ht="47.25" customHeight="1" hidden="1">
      <c r="A83" s="4"/>
      <c r="B83" s="108"/>
      <c r="C83" s="151">
        <v>25003</v>
      </c>
      <c r="D83" s="102">
        <f>H83+I83+J83+P83+Q83+T83+M83+E83</f>
        <v>0</v>
      </c>
      <c r="E83" s="37">
        <f t="shared" si="22"/>
        <v>0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145"/>
      <c r="Q83" s="37"/>
      <c r="R83" s="37"/>
      <c r="S83" s="37"/>
      <c r="T83" s="37"/>
      <c r="U83" s="4"/>
      <c r="V83" s="74">
        <f>C83-H83-I83-J83-P83-Q83-T83-M83-R83-E83-N83-O83</f>
        <v>25003</v>
      </c>
    </row>
    <row r="84" spans="1:22" s="191" customFormat="1" ht="36.75" customHeight="1">
      <c r="A84" s="25" t="s">
        <v>75</v>
      </c>
      <c r="B84" s="6" t="s">
        <v>73</v>
      </c>
      <c r="C84" s="38">
        <f>C85</f>
        <v>42680</v>
      </c>
      <c r="D84" s="38">
        <f aca="true" t="shared" si="23" ref="D84:V84">D85</f>
        <v>18000</v>
      </c>
      <c r="E84" s="38">
        <f t="shared" si="23"/>
        <v>6750</v>
      </c>
      <c r="F84" s="38">
        <f t="shared" si="23"/>
        <v>6750</v>
      </c>
      <c r="G84" s="38">
        <f t="shared" si="23"/>
        <v>0</v>
      </c>
      <c r="H84" s="38">
        <f t="shared" si="23"/>
        <v>0</v>
      </c>
      <c r="I84" s="38">
        <f t="shared" si="23"/>
        <v>0</v>
      </c>
      <c r="J84" s="38">
        <f t="shared" si="23"/>
        <v>0</v>
      </c>
      <c r="K84" s="38">
        <f t="shared" si="23"/>
        <v>11250</v>
      </c>
      <c r="L84" s="38">
        <f t="shared" si="23"/>
        <v>11250</v>
      </c>
      <c r="M84" s="38">
        <f t="shared" si="23"/>
        <v>0</v>
      </c>
      <c r="N84" s="38">
        <f t="shared" si="23"/>
        <v>0</v>
      </c>
      <c r="O84" s="38">
        <f t="shared" si="23"/>
        <v>0</v>
      </c>
      <c r="P84" s="38">
        <f t="shared" si="23"/>
        <v>0</v>
      </c>
      <c r="Q84" s="38">
        <f t="shared" si="23"/>
        <v>0</v>
      </c>
      <c r="R84" s="38">
        <f t="shared" si="23"/>
        <v>0</v>
      </c>
      <c r="S84" s="38"/>
      <c r="T84" s="38">
        <f t="shared" si="23"/>
        <v>0</v>
      </c>
      <c r="U84" s="38">
        <f t="shared" si="23"/>
        <v>0</v>
      </c>
      <c r="V84" s="38">
        <f t="shared" si="23"/>
        <v>24680</v>
      </c>
    </row>
    <row r="85" spans="1:22" s="8" customFormat="1" ht="28.5" customHeight="1">
      <c r="A85" s="4"/>
      <c r="B85" s="108" t="s">
        <v>74</v>
      </c>
      <c r="C85" s="151">
        <v>42680</v>
      </c>
      <c r="D85" s="74">
        <f>H85+I85+J85+P85+Q85+T85+E85+K85+N85+R85</f>
        <v>18000</v>
      </c>
      <c r="E85" s="37">
        <f>SUM(F85:G85)</f>
        <v>6750</v>
      </c>
      <c r="F85" s="37">
        <v>6750</v>
      </c>
      <c r="G85" s="37"/>
      <c r="H85" s="37"/>
      <c r="I85" s="37"/>
      <c r="J85" s="37"/>
      <c r="K85" s="74">
        <f>SUM(L85:M85)</f>
        <v>11250</v>
      </c>
      <c r="L85" s="37">
        <v>11250</v>
      </c>
      <c r="M85" s="37"/>
      <c r="N85" s="37"/>
      <c r="O85" s="37"/>
      <c r="P85" s="145"/>
      <c r="Q85" s="37"/>
      <c r="R85" s="37"/>
      <c r="S85" s="37"/>
      <c r="T85" s="37"/>
      <c r="U85" s="4"/>
      <c r="V85" s="102">
        <f aca="true" t="shared" si="24" ref="V85:V90">C85-D85</f>
        <v>24680</v>
      </c>
    </row>
    <row r="86" spans="1:22" s="8" customFormat="1" ht="67.5" customHeight="1">
      <c r="A86" s="4"/>
      <c r="B86" s="108" t="s">
        <v>80</v>
      </c>
      <c r="C86" s="151">
        <v>-25597.5</v>
      </c>
      <c r="D86" s="74">
        <f>H86+I86+J86+P86+Q86+T86+E86+K86+N86+R86</f>
        <v>-25597.5</v>
      </c>
      <c r="E86" s="37">
        <f>SUM(F86:G86)</f>
        <v>0</v>
      </c>
      <c r="F86" s="37"/>
      <c r="G86" s="37"/>
      <c r="H86" s="37">
        <v>-25597.5</v>
      </c>
      <c r="I86" s="37"/>
      <c r="J86" s="37"/>
      <c r="K86" s="74">
        <f>SUM(L86:M86)</f>
        <v>0</v>
      </c>
      <c r="L86" s="37"/>
      <c r="M86" s="37"/>
      <c r="N86" s="37"/>
      <c r="O86" s="37"/>
      <c r="P86" s="145"/>
      <c r="Q86" s="37"/>
      <c r="R86" s="37"/>
      <c r="S86" s="37"/>
      <c r="T86" s="37"/>
      <c r="U86" s="4"/>
      <c r="V86" s="102">
        <f t="shared" si="24"/>
        <v>0</v>
      </c>
    </row>
    <row r="87" spans="1:22" s="118" customFormat="1" ht="51.75" customHeight="1">
      <c r="A87" s="105" t="s">
        <v>129</v>
      </c>
      <c r="B87" s="227" t="s">
        <v>135</v>
      </c>
      <c r="C87" s="151">
        <f>SUM(C88:C90)</f>
        <v>31000</v>
      </c>
      <c r="D87" s="74">
        <f>H87+I87+J87+P87+Q87+T87+E87+K87+N87+R87+S87</f>
        <v>31000</v>
      </c>
      <c r="E87" s="151">
        <f aca="true" t="shared" si="25" ref="E87:U87">SUM(E88:E90)</f>
        <v>0</v>
      </c>
      <c r="F87" s="151">
        <f t="shared" si="25"/>
        <v>0</v>
      </c>
      <c r="G87" s="151">
        <f t="shared" si="25"/>
        <v>0</v>
      </c>
      <c r="H87" s="151">
        <f t="shared" si="25"/>
        <v>0</v>
      </c>
      <c r="I87" s="151">
        <f t="shared" si="25"/>
        <v>0</v>
      </c>
      <c r="J87" s="151">
        <f t="shared" si="25"/>
        <v>0</v>
      </c>
      <c r="K87" s="151">
        <f t="shared" si="25"/>
        <v>0</v>
      </c>
      <c r="L87" s="151">
        <f t="shared" si="25"/>
        <v>0</v>
      </c>
      <c r="M87" s="151">
        <f t="shared" si="25"/>
        <v>0</v>
      </c>
      <c r="N87" s="151">
        <f t="shared" si="25"/>
        <v>0</v>
      </c>
      <c r="O87" s="151">
        <f t="shared" si="25"/>
        <v>0</v>
      </c>
      <c r="P87" s="151">
        <f t="shared" si="25"/>
        <v>0</v>
      </c>
      <c r="Q87" s="151">
        <f t="shared" si="25"/>
        <v>0</v>
      </c>
      <c r="R87" s="151">
        <f t="shared" si="25"/>
        <v>0</v>
      </c>
      <c r="S87" s="151">
        <f t="shared" si="25"/>
        <v>31000</v>
      </c>
      <c r="T87" s="151">
        <f t="shared" si="25"/>
        <v>0</v>
      </c>
      <c r="U87" s="151">
        <f t="shared" si="25"/>
        <v>0</v>
      </c>
      <c r="V87" s="102">
        <f t="shared" si="24"/>
        <v>0</v>
      </c>
    </row>
    <row r="88" spans="1:22" s="235" customFormat="1" ht="51.75" customHeight="1">
      <c r="A88" s="76"/>
      <c r="B88" s="233" t="s">
        <v>130</v>
      </c>
      <c r="C88" s="131">
        <v>11000</v>
      </c>
      <c r="D88" s="133">
        <f>H88+I88+J88+P88+Q88+T88+E88+K88+N88+R88+S88</f>
        <v>11000</v>
      </c>
      <c r="E88" s="35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48"/>
      <c r="Q88" s="102"/>
      <c r="R88" s="102"/>
      <c r="S88" s="133">
        <v>11000</v>
      </c>
      <c r="T88" s="102"/>
      <c r="U88" s="234"/>
      <c r="V88" s="133">
        <f t="shared" si="24"/>
        <v>0</v>
      </c>
    </row>
    <row r="89" spans="1:22" s="118" customFormat="1" ht="51.75" customHeight="1">
      <c r="A89" s="105"/>
      <c r="B89" s="233" t="s">
        <v>132</v>
      </c>
      <c r="C89" s="131">
        <v>13000</v>
      </c>
      <c r="D89" s="133">
        <f>H89+I89+J89+P89+Q89+T89+E89+K89+N89+R89+S89</f>
        <v>13000</v>
      </c>
      <c r="E89" s="37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144"/>
      <c r="Q89" s="74"/>
      <c r="R89" s="74"/>
      <c r="S89" s="133">
        <v>13000</v>
      </c>
      <c r="T89" s="74"/>
      <c r="U89" s="80"/>
      <c r="V89" s="102">
        <f t="shared" si="24"/>
        <v>0</v>
      </c>
    </row>
    <row r="90" spans="1:22" s="238" customFormat="1" ht="51.75" customHeight="1">
      <c r="A90" s="236"/>
      <c r="B90" s="233" t="s">
        <v>131</v>
      </c>
      <c r="C90" s="131">
        <v>7000</v>
      </c>
      <c r="D90" s="133">
        <f>H90+I90+J90+P90+Q90+T90+E90+K90+N90+R90+S90</f>
        <v>7000</v>
      </c>
      <c r="E90" s="36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50"/>
      <c r="Q90" s="133"/>
      <c r="R90" s="133"/>
      <c r="S90" s="133">
        <v>7000</v>
      </c>
      <c r="T90" s="133"/>
      <c r="U90" s="237"/>
      <c r="V90" s="133">
        <f t="shared" si="24"/>
        <v>0</v>
      </c>
    </row>
    <row r="91" spans="1:22" s="156" customFormat="1" ht="71.25" customHeight="1">
      <c r="A91" s="105" t="s">
        <v>129</v>
      </c>
      <c r="B91" s="227" t="s">
        <v>110</v>
      </c>
      <c r="C91" s="77">
        <v>6198</v>
      </c>
      <c r="D91" s="74">
        <f>H91+I91+J91+P91+Q91+T91+M91+E91</f>
        <v>0</v>
      </c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144"/>
      <c r="Q91" s="74"/>
      <c r="R91" s="74"/>
      <c r="S91" s="74"/>
      <c r="T91" s="74"/>
      <c r="U91" s="80"/>
      <c r="V91" s="74"/>
    </row>
    <row r="92" spans="1:22" s="153" customFormat="1" ht="50.25" customHeight="1">
      <c r="A92" s="105" t="s">
        <v>129</v>
      </c>
      <c r="B92" s="227" t="s">
        <v>29</v>
      </c>
      <c r="C92" s="77">
        <v>74000</v>
      </c>
      <c r="D92" s="37">
        <f>H92+I92+J92+P92+Q92+T92+M92+E92</f>
        <v>0</v>
      </c>
      <c r="E92" s="37">
        <f>SUM(F92:G92)</f>
        <v>0</v>
      </c>
      <c r="F92" s="74"/>
      <c r="G92" s="74"/>
      <c r="H92" s="74"/>
      <c r="I92" s="74"/>
      <c r="J92" s="74"/>
      <c r="K92" s="83"/>
      <c r="L92" s="74"/>
      <c r="M92" s="74"/>
      <c r="N92" s="74"/>
      <c r="O92" s="74"/>
      <c r="P92" s="144"/>
      <c r="Q92" s="74"/>
      <c r="R92" s="74"/>
      <c r="S92" s="74"/>
      <c r="T92" s="74"/>
      <c r="U92" s="80"/>
      <c r="V92" s="37"/>
    </row>
    <row r="93" spans="1:22" s="8" customFormat="1" ht="50.25" customHeight="1" hidden="1">
      <c r="A93" s="4"/>
      <c r="B93" s="106"/>
      <c r="C93" s="37"/>
      <c r="D93" s="37">
        <f>H93+I93+J93+P93+Q93+T93+M93+E93</f>
        <v>0</v>
      </c>
      <c r="E93" s="37">
        <f>SUM(F93:G93)</f>
        <v>0</v>
      </c>
      <c r="F93" s="37"/>
      <c r="G93" s="37"/>
      <c r="H93" s="116"/>
      <c r="I93" s="37"/>
      <c r="J93" s="37"/>
      <c r="K93" s="116"/>
      <c r="L93" s="37"/>
      <c r="M93" s="37"/>
      <c r="N93" s="37"/>
      <c r="O93" s="37"/>
      <c r="P93" s="145"/>
      <c r="Q93" s="37"/>
      <c r="R93" s="37"/>
      <c r="S93" s="37"/>
      <c r="T93" s="37"/>
      <c r="U93" s="37"/>
      <c r="V93" s="35">
        <f>C93-H93-I93-J93-P93-Q93-T93-M93--R93-E93</f>
        <v>0</v>
      </c>
    </row>
    <row r="94" spans="1:22" s="123" customFormat="1" ht="39.75" customHeight="1" hidden="1">
      <c r="A94" s="4"/>
      <c r="B94" s="99"/>
      <c r="C94" s="122"/>
      <c r="D94" s="37">
        <f>H94+I94+J94+P94+Q94+T94+M94+E94</f>
        <v>0</v>
      </c>
      <c r="E94" s="37">
        <f>SUM(F94:G94)</f>
        <v>0</v>
      </c>
      <c r="F94" s="37"/>
      <c r="G94" s="37"/>
      <c r="H94" s="37"/>
      <c r="I94" s="37"/>
      <c r="J94" s="37"/>
      <c r="K94" s="116"/>
      <c r="L94" s="37"/>
      <c r="M94" s="37"/>
      <c r="N94" s="37"/>
      <c r="O94" s="37"/>
      <c r="P94" s="145"/>
      <c r="Q94" s="37"/>
      <c r="R94" s="37"/>
      <c r="S94" s="37"/>
      <c r="T94" s="37"/>
      <c r="U94" s="101"/>
      <c r="V94" s="37">
        <f>C94-H94-I94-J94-P94-Q94-T94-M94--R94-E94</f>
        <v>0</v>
      </c>
    </row>
    <row r="95" spans="1:22" s="62" customFormat="1" ht="81" customHeight="1" hidden="1">
      <c r="A95" s="4"/>
      <c r="B95" s="104"/>
      <c r="C95" s="100"/>
      <c r="D95" s="37">
        <f>H95+I95+J95+P95+Q95+T95+M95+E95</f>
        <v>0</v>
      </c>
      <c r="E95" s="37">
        <f>SUM(F95:G95)</f>
        <v>0</v>
      </c>
      <c r="F95" s="37"/>
      <c r="G95" s="37"/>
      <c r="H95" s="35"/>
      <c r="I95" s="37"/>
      <c r="J95" s="37"/>
      <c r="K95" s="116"/>
      <c r="L95" s="37"/>
      <c r="M95" s="37"/>
      <c r="N95" s="37"/>
      <c r="O95" s="37"/>
      <c r="P95" s="146"/>
      <c r="Q95" s="35"/>
      <c r="R95" s="35"/>
      <c r="S95" s="35"/>
      <c r="T95" s="35"/>
      <c r="U95" s="70"/>
      <c r="V95" s="35">
        <f>C95-H95-I95-J95-P95-Q95-T95-M95--R95-E95</f>
        <v>0</v>
      </c>
    </row>
    <row r="96" spans="1:22" s="62" customFormat="1" ht="36" customHeight="1" hidden="1">
      <c r="A96" s="4" t="s">
        <v>34</v>
      </c>
      <c r="B96" s="104" t="s">
        <v>33</v>
      </c>
      <c r="C96" s="119">
        <f>SUM(C97:C101)</f>
        <v>0</v>
      </c>
      <c r="D96" s="119">
        <f aca="true" t="shared" si="26" ref="D96:V96">SUM(D97:D101)</f>
        <v>0</v>
      </c>
      <c r="E96" s="119">
        <f t="shared" si="26"/>
        <v>0</v>
      </c>
      <c r="F96" s="119">
        <f t="shared" si="26"/>
        <v>0</v>
      </c>
      <c r="G96" s="119">
        <f t="shared" si="26"/>
        <v>0</v>
      </c>
      <c r="H96" s="119">
        <f t="shared" si="26"/>
        <v>0</v>
      </c>
      <c r="I96" s="119">
        <f t="shared" si="26"/>
        <v>0</v>
      </c>
      <c r="J96" s="119">
        <f t="shared" si="26"/>
        <v>0</v>
      </c>
      <c r="K96" s="239"/>
      <c r="L96" s="119"/>
      <c r="M96" s="119">
        <f t="shared" si="26"/>
        <v>0</v>
      </c>
      <c r="N96" s="119"/>
      <c r="O96" s="119"/>
      <c r="P96" s="149">
        <f t="shared" si="26"/>
        <v>0</v>
      </c>
      <c r="Q96" s="119">
        <f t="shared" si="26"/>
        <v>0</v>
      </c>
      <c r="R96" s="119">
        <f t="shared" si="26"/>
        <v>0</v>
      </c>
      <c r="S96" s="119"/>
      <c r="T96" s="119">
        <f t="shared" si="26"/>
        <v>0</v>
      </c>
      <c r="U96" s="119">
        <f t="shared" si="26"/>
        <v>0</v>
      </c>
      <c r="V96" s="119">
        <f t="shared" si="26"/>
        <v>0</v>
      </c>
    </row>
    <row r="97" spans="1:22" s="62" customFormat="1" ht="62.25" customHeight="1" hidden="1">
      <c r="A97" s="4"/>
      <c r="B97" s="130"/>
      <c r="C97" s="131"/>
      <c r="D97" s="132">
        <f>H97+I97+J97+P97+Q97+T97+M97+E97</f>
        <v>0</v>
      </c>
      <c r="E97" s="36">
        <f>SUM(F97:G97)</f>
        <v>0</v>
      </c>
      <c r="F97" s="133"/>
      <c r="G97" s="133"/>
      <c r="H97" s="134"/>
      <c r="I97" s="133"/>
      <c r="J97" s="133"/>
      <c r="K97" s="134"/>
      <c r="L97" s="133"/>
      <c r="M97" s="133"/>
      <c r="N97" s="133"/>
      <c r="O97" s="133"/>
      <c r="P97" s="150"/>
      <c r="Q97" s="133"/>
      <c r="R97" s="133"/>
      <c r="S97" s="133"/>
      <c r="T97" s="133"/>
      <c r="U97" s="135"/>
      <c r="V97" s="36"/>
    </row>
    <row r="98" spans="1:22" s="62" customFormat="1" ht="48.75" customHeight="1" hidden="1">
      <c r="A98" s="4"/>
      <c r="B98" s="130"/>
      <c r="C98" s="131"/>
      <c r="D98" s="132">
        <f>H98+I98+J98+P98+Q98+T98+M98+E98</f>
        <v>0</v>
      </c>
      <c r="E98" s="36">
        <f>SUM(F98:G98)</f>
        <v>0</v>
      </c>
      <c r="F98" s="133"/>
      <c r="G98" s="133"/>
      <c r="H98" s="134"/>
      <c r="I98" s="133"/>
      <c r="J98" s="133"/>
      <c r="K98" s="134"/>
      <c r="L98" s="133"/>
      <c r="M98" s="133"/>
      <c r="N98" s="133"/>
      <c r="O98" s="133"/>
      <c r="P98" s="150"/>
      <c r="Q98" s="133"/>
      <c r="R98" s="133"/>
      <c r="S98" s="133"/>
      <c r="T98" s="133"/>
      <c r="U98" s="135"/>
      <c r="V98" s="36"/>
    </row>
    <row r="99" spans="1:22" s="62" customFormat="1" ht="57.75" customHeight="1" hidden="1">
      <c r="A99" s="4"/>
      <c r="B99" s="130"/>
      <c r="C99" s="131"/>
      <c r="D99" s="132">
        <f>H99+I99+J99+P99+Q99+T99+M99+E99</f>
        <v>0</v>
      </c>
      <c r="E99" s="36">
        <f>SUM(F99:G99)</f>
        <v>0</v>
      </c>
      <c r="F99" s="133"/>
      <c r="G99" s="133"/>
      <c r="H99" s="134"/>
      <c r="I99" s="133"/>
      <c r="J99" s="133"/>
      <c r="K99" s="134"/>
      <c r="L99" s="133"/>
      <c r="M99" s="133"/>
      <c r="N99" s="133"/>
      <c r="O99" s="133"/>
      <c r="P99" s="150"/>
      <c r="Q99" s="133"/>
      <c r="R99" s="133"/>
      <c r="S99" s="133"/>
      <c r="T99" s="133"/>
      <c r="U99" s="135"/>
      <c r="V99" s="36"/>
    </row>
    <row r="100" spans="1:22" s="62" customFormat="1" ht="62.25" customHeight="1" hidden="1">
      <c r="A100" s="4"/>
      <c r="B100" s="130"/>
      <c r="C100" s="131"/>
      <c r="D100" s="132">
        <f>H100+I100+J100+P100+Q100+T100+M100+E100</f>
        <v>0</v>
      </c>
      <c r="E100" s="36">
        <f>SUM(F100:G100)</f>
        <v>0</v>
      </c>
      <c r="F100" s="133"/>
      <c r="G100" s="133"/>
      <c r="H100" s="134"/>
      <c r="I100" s="133"/>
      <c r="J100" s="133"/>
      <c r="K100" s="134"/>
      <c r="L100" s="133"/>
      <c r="M100" s="133"/>
      <c r="N100" s="133"/>
      <c r="O100" s="133"/>
      <c r="P100" s="150"/>
      <c r="Q100" s="133"/>
      <c r="R100" s="133"/>
      <c r="S100" s="133"/>
      <c r="T100" s="133"/>
      <c r="U100" s="135"/>
      <c r="V100" s="36"/>
    </row>
    <row r="101" spans="1:22" s="62" customFormat="1" ht="66" customHeight="1" hidden="1">
      <c r="A101" s="4"/>
      <c r="B101" s="130"/>
      <c r="C101" s="131"/>
      <c r="D101" s="132">
        <f>H101+I101+J101+P101+Q101+T101+M101+E101</f>
        <v>0</v>
      </c>
      <c r="E101" s="36">
        <f>SUM(F101:G101)</f>
        <v>0</v>
      </c>
      <c r="F101" s="133"/>
      <c r="G101" s="133"/>
      <c r="H101" s="134"/>
      <c r="I101" s="133"/>
      <c r="J101" s="133"/>
      <c r="K101" s="134"/>
      <c r="L101" s="133"/>
      <c r="M101" s="133"/>
      <c r="N101" s="133"/>
      <c r="O101" s="133"/>
      <c r="P101" s="150"/>
      <c r="Q101" s="133"/>
      <c r="R101" s="133"/>
      <c r="S101" s="133"/>
      <c r="T101" s="133"/>
      <c r="U101" s="135"/>
      <c r="V101" s="36"/>
    </row>
    <row r="102" spans="1:22" s="57" customFormat="1" ht="28.5" customHeight="1">
      <c r="A102" s="58"/>
      <c r="B102" s="61" t="s">
        <v>5</v>
      </c>
      <c r="C102" s="34">
        <f aca="true" t="shared" si="27" ref="C102:V102">C13+C21+C38+C67+C71+C81+C94+C92+C95+C93+C82+C66+C83+C96+C84+C86+C91+C87</f>
        <v>32312986.2</v>
      </c>
      <c r="D102" s="34">
        <f t="shared" si="27"/>
        <v>16102291.04</v>
      </c>
      <c r="E102" s="126">
        <f t="shared" si="27"/>
        <v>2995262</v>
      </c>
      <c r="F102" s="126">
        <f t="shared" si="27"/>
        <v>2980000</v>
      </c>
      <c r="G102" s="126">
        <f t="shared" si="27"/>
        <v>15262</v>
      </c>
      <c r="H102" s="34">
        <f t="shared" si="27"/>
        <v>0</v>
      </c>
      <c r="I102" s="34">
        <f t="shared" si="27"/>
        <v>0</v>
      </c>
      <c r="J102" s="34">
        <f t="shared" si="27"/>
        <v>0</v>
      </c>
      <c r="K102" s="215">
        <f t="shared" si="27"/>
        <v>4684300</v>
      </c>
      <c r="L102" s="215">
        <f t="shared" si="27"/>
        <v>4560000</v>
      </c>
      <c r="M102" s="34">
        <f t="shared" si="27"/>
        <v>124300</v>
      </c>
      <c r="N102" s="34">
        <f t="shared" si="27"/>
        <v>0</v>
      </c>
      <c r="O102" s="34">
        <f t="shared" si="27"/>
        <v>0</v>
      </c>
      <c r="P102" s="34">
        <f t="shared" si="27"/>
        <v>2012642.51</v>
      </c>
      <c r="Q102" s="34">
        <f t="shared" si="27"/>
        <v>2658899.5300000003</v>
      </c>
      <c r="R102" s="34">
        <f t="shared" si="27"/>
        <v>3441400</v>
      </c>
      <c r="S102" s="34">
        <f t="shared" si="27"/>
        <v>40000</v>
      </c>
      <c r="T102" s="34">
        <f t="shared" si="27"/>
        <v>269787</v>
      </c>
      <c r="U102" s="34">
        <f t="shared" si="27"/>
        <v>7838898.99</v>
      </c>
      <c r="V102" s="34">
        <f t="shared" si="27"/>
        <v>16054497.16</v>
      </c>
    </row>
    <row r="103" spans="1:22" s="9" customFormat="1" ht="27.75" customHeight="1">
      <c r="A103" s="261" t="s">
        <v>7</v>
      </c>
      <c r="B103" s="262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3"/>
    </row>
    <row r="104" spans="1:22" s="49" customFormat="1" ht="24.75" customHeight="1" hidden="1">
      <c r="A104" s="25">
        <v>10000</v>
      </c>
      <c r="B104" s="26" t="s">
        <v>0</v>
      </c>
      <c r="C104" s="34">
        <f>SUM(C105:C105)</f>
        <v>0</v>
      </c>
      <c r="D104" s="34">
        <f>SUM(D105:D105)</f>
        <v>0</v>
      </c>
      <c r="E104" s="34"/>
      <c r="F104" s="34"/>
      <c r="G104" s="34"/>
      <c r="H104" s="34">
        <f>SUM(H105:H105)</f>
        <v>0</v>
      </c>
      <c r="I104" s="34">
        <f>SUM(I105:I105)</f>
        <v>0</v>
      </c>
      <c r="J104" s="34">
        <f>SUM(J105:J105)</f>
        <v>0</v>
      </c>
      <c r="K104" s="34"/>
      <c r="L104" s="34"/>
      <c r="M104" s="34"/>
      <c r="N104" s="34"/>
      <c r="O104" s="34"/>
      <c r="P104" s="207">
        <f>SUM(P105:P105)</f>
        <v>0</v>
      </c>
      <c r="Q104" s="34">
        <f>SUM(Q105:Q105)</f>
        <v>0</v>
      </c>
      <c r="R104" s="34"/>
      <c r="S104" s="34"/>
      <c r="T104" s="34">
        <f>SUM(T105:T105)</f>
        <v>0</v>
      </c>
      <c r="U104" s="34"/>
      <c r="V104" s="34">
        <f>SUM(V105:V105)</f>
        <v>0</v>
      </c>
    </row>
    <row r="105" spans="1:22" s="1" customFormat="1" ht="23.25" customHeight="1" hidden="1">
      <c r="A105" s="4">
        <v>180</v>
      </c>
      <c r="B105" s="106"/>
      <c r="C105" s="37"/>
      <c r="D105" s="37">
        <f>H105+I105+J105+P105+Q105+T105</f>
        <v>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145"/>
      <c r="Q105" s="37"/>
      <c r="R105" s="37"/>
      <c r="S105" s="37"/>
      <c r="T105" s="37"/>
      <c r="U105" s="37"/>
      <c r="V105" s="35">
        <f>C105-H105-I105-J105-P105-Q105-T105</f>
        <v>0</v>
      </c>
    </row>
    <row r="106" spans="1:22" s="1" customFormat="1" ht="26.25" customHeight="1">
      <c r="A106" s="25">
        <v>70000</v>
      </c>
      <c r="B106" s="27" t="s">
        <v>1</v>
      </c>
      <c r="C106" s="34">
        <f>SUM(C107:C127)</f>
        <v>5727988.48</v>
      </c>
      <c r="D106" s="34">
        <f aca="true" t="shared" si="28" ref="D106:V106">SUM(D107:D127)</f>
        <v>5727988.48</v>
      </c>
      <c r="E106" s="34">
        <f t="shared" si="28"/>
        <v>0</v>
      </c>
      <c r="F106" s="34">
        <f t="shared" si="28"/>
        <v>0</v>
      </c>
      <c r="G106" s="34">
        <f t="shared" si="28"/>
        <v>0</v>
      </c>
      <c r="H106" s="34">
        <f t="shared" si="28"/>
        <v>0</v>
      </c>
      <c r="I106" s="34">
        <f t="shared" si="28"/>
        <v>0</v>
      </c>
      <c r="J106" s="34">
        <f t="shared" si="28"/>
        <v>0</v>
      </c>
      <c r="K106" s="34">
        <f t="shared" si="28"/>
        <v>100000</v>
      </c>
      <c r="L106" s="34">
        <f t="shared" si="28"/>
        <v>0</v>
      </c>
      <c r="M106" s="34">
        <f t="shared" si="28"/>
        <v>100000</v>
      </c>
      <c r="N106" s="34">
        <f t="shared" si="28"/>
        <v>3503626.71</v>
      </c>
      <c r="O106" s="126">
        <f t="shared" si="28"/>
        <v>1341873.77</v>
      </c>
      <c r="P106" s="34">
        <f t="shared" si="28"/>
        <v>31488</v>
      </c>
      <c r="Q106" s="34">
        <f t="shared" si="28"/>
        <v>14700</v>
      </c>
      <c r="R106" s="34">
        <f t="shared" si="28"/>
        <v>0</v>
      </c>
      <c r="S106" s="34">
        <f t="shared" si="28"/>
        <v>0</v>
      </c>
      <c r="T106" s="215">
        <f t="shared" si="28"/>
        <v>736300</v>
      </c>
      <c r="U106" s="206">
        <f t="shared" si="28"/>
        <v>2104573.77</v>
      </c>
      <c r="V106" s="34">
        <f t="shared" si="28"/>
        <v>0</v>
      </c>
    </row>
    <row r="107" spans="1:22" s="1" customFormat="1" ht="42" customHeight="1">
      <c r="A107" s="4" t="s">
        <v>16</v>
      </c>
      <c r="B107" s="73" t="s">
        <v>53</v>
      </c>
      <c r="C107" s="74">
        <v>100000</v>
      </c>
      <c r="D107" s="74">
        <f>H107+I107+J107+P107+Q107+T107+E107+K107+N107+R107</f>
        <v>100000</v>
      </c>
      <c r="E107" s="37"/>
      <c r="F107" s="37"/>
      <c r="G107" s="37"/>
      <c r="H107" s="37"/>
      <c r="I107" s="37"/>
      <c r="J107" s="37"/>
      <c r="K107" s="74">
        <f aca="true" t="shared" si="29" ref="K107:K119">SUM(L107:M107)</f>
        <v>0</v>
      </c>
      <c r="L107" s="37"/>
      <c r="M107" s="37"/>
      <c r="N107" s="37">
        <v>100000</v>
      </c>
      <c r="O107" s="37"/>
      <c r="P107" s="37"/>
      <c r="Q107" s="37"/>
      <c r="R107" s="37"/>
      <c r="S107" s="37"/>
      <c r="T107" s="37"/>
      <c r="U107" s="37"/>
      <c r="V107" s="102">
        <f>C107-D107</f>
        <v>0</v>
      </c>
    </row>
    <row r="108" spans="1:22" s="1" customFormat="1" ht="47.25" customHeight="1">
      <c r="A108" s="4" t="s">
        <v>16</v>
      </c>
      <c r="B108" s="73" t="s">
        <v>57</v>
      </c>
      <c r="C108" s="74">
        <v>220026.71</v>
      </c>
      <c r="D108" s="74">
        <f>H108+I108+J108+P108+Q108+T108+E108+K108+N108+R108</f>
        <v>220026.71</v>
      </c>
      <c r="E108" s="37"/>
      <c r="F108" s="37"/>
      <c r="G108" s="37"/>
      <c r="H108" s="37"/>
      <c r="I108" s="37"/>
      <c r="J108" s="37"/>
      <c r="K108" s="74">
        <f t="shared" si="29"/>
        <v>0</v>
      </c>
      <c r="L108" s="37"/>
      <c r="M108" s="37"/>
      <c r="N108" s="37">
        <v>220026.71</v>
      </c>
      <c r="O108" s="37"/>
      <c r="P108" s="37"/>
      <c r="Q108" s="37"/>
      <c r="R108" s="37"/>
      <c r="S108" s="37"/>
      <c r="T108" s="37"/>
      <c r="U108" s="37"/>
      <c r="V108" s="102">
        <f>C108-D108</f>
        <v>0</v>
      </c>
    </row>
    <row r="109" spans="1:22" s="1" customFormat="1" ht="26.25" customHeight="1">
      <c r="A109" s="4" t="s">
        <v>16</v>
      </c>
      <c r="B109" s="73" t="s">
        <v>58</v>
      </c>
      <c r="C109" s="74">
        <v>400000</v>
      </c>
      <c r="D109" s="74">
        <f>H109+I109+J109+P109+Q109+T109+E109+K109+N109+R109</f>
        <v>400000</v>
      </c>
      <c r="E109" s="37"/>
      <c r="F109" s="37"/>
      <c r="G109" s="37"/>
      <c r="H109" s="37"/>
      <c r="I109" s="37"/>
      <c r="J109" s="37"/>
      <c r="K109" s="74">
        <f t="shared" si="29"/>
        <v>0</v>
      </c>
      <c r="L109" s="37"/>
      <c r="M109" s="37"/>
      <c r="N109" s="37">
        <v>400000</v>
      </c>
      <c r="O109" s="37"/>
      <c r="P109" s="37"/>
      <c r="Q109" s="37"/>
      <c r="R109" s="37"/>
      <c r="S109" s="37"/>
      <c r="T109" s="37"/>
      <c r="U109" s="37"/>
      <c r="V109" s="102">
        <f>C109-D109</f>
        <v>0</v>
      </c>
    </row>
    <row r="110" spans="1:22" s="1" customFormat="1" ht="45.75" customHeight="1">
      <c r="A110" s="4" t="s">
        <v>16</v>
      </c>
      <c r="B110" s="73" t="s">
        <v>120</v>
      </c>
      <c r="C110" s="74">
        <v>1050000</v>
      </c>
      <c r="D110" s="74">
        <f>H110+I110+J110+P110+Q110+T110+E110+K110+N110+R110</f>
        <v>1050000</v>
      </c>
      <c r="E110" s="37"/>
      <c r="F110" s="37"/>
      <c r="G110" s="37"/>
      <c r="H110" s="37"/>
      <c r="I110" s="37"/>
      <c r="J110" s="37"/>
      <c r="K110" s="74">
        <f t="shared" si="29"/>
        <v>0</v>
      </c>
      <c r="L110" s="37"/>
      <c r="M110" s="37"/>
      <c r="N110" s="37">
        <v>1050000</v>
      </c>
      <c r="O110" s="37"/>
      <c r="P110" s="37"/>
      <c r="Q110" s="37"/>
      <c r="R110" s="37"/>
      <c r="S110" s="37"/>
      <c r="T110" s="37"/>
      <c r="U110" s="37"/>
      <c r="V110" s="102">
        <f>C110-D110</f>
        <v>0</v>
      </c>
    </row>
    <row r="111" spans="1:22" s="1" customFormat="1" ht="49.5" customHeight="1">
      <c r="A111" s="4" t="s">
        <v>16</v>
      </c>
      <c r="B111" s="81" t="s">
        <v>59</v>
      </c>
      <c r="C111" s="74">
        <v>153600</v>
      </c>
      <c r="D111" s="74">
        <f aca="true" t="shared" si="30" ref="D111:D117">H111+I111+J111+P111+Q111+T111+E111+K111+N111+R111</f>
        <v>153600</v>
      </c>
      <c r="E111" s="37">
        <f>SUM(F111:G111)</f>
        <v>0</v>
      </c>
      <c r="F111" s="37"/>
      <c r="G111" s="37"/>
      <c r="H111" s="74"/>
      <c r="I111" s="74"/>
      <c r="J111" s="74"/>
      <c r="K111" s="74">
        <f t="shared" si="29"/>
        <v>0</v>
      </c>
      <c r="L111" s="74"/>
      <c r="M111" s="74"/>
      <c r="N111" s="74">
        <v>153600</v>
      </c>
      <c r="O111" s="74"/>
      <c r="P111" s="144"/>
      <c r="Q111" s="74"/>
      <c r="R111" s="74"/>
      <c r="S111" s="74"/>
      <c r="T111" s="74"/>
      <c r="U111" s="82"/>
      <c r="V111" s="102">
        <f aca="true" t="shared" si="31" ref="V111:V126">C111-D111</f>
        <v>0</v>
      </c>
    </row>
    <row r="112" spans="1:22" s="1" customFormat="1" ht="48" customHeight="1">
      <c r="A112" s="4" t="s">
        <v>16</v>
      </c>
      <c r="B112" s="81" t="s">
        <v>60</v>
      </c>
      <c r="C112" s="74">
        <v>80000</v>
      </c>
      <c r="D112" s="74">
        <f t="shared" si="30"/>
        <v>80000</v>
      </c>
      <c r="E112" s="37">
        <f>SUM(F112:G112)</f>
        <v>0</v>
      </c>
      <c r="F112" s="37"/>
      <c r="G112" s="37"/>
      <c r="H112" s="74"/>
      <c r="I112" s="74"/>
      <c r="J112" s="74"/>
      <c r="K112" s="74">
        <f t="shared" si="29"/>
        <v>0</v>
      </c>
      <c r="L112" s="74"/>
      <c r="M112" s="74"/>
      <c r="N112" s="74">
        <v>80000</v>
      </c>
      <c r="O112" s="74"/>
      <c r="P112" s="144"/>
      <c r="Q112" s="74"/>
      <c r="R112" s="74"/>
      <c r="S112" s="74"/>
      <c r="T112" s="74"/>
      <c r="U112" s="82"/>
      <c r="V112" s="102">
        <f t="shared" si="31"/>
        <v>0</v>
      </c>
    </row>
    <row r="113" spans="1:22" s="1" customFormat="1" ht="35.25" customHeight="1">
      <c r="A113" s="4" t="s">
        <v>16</v>
      </c>
      <c r="B113" s="81" t="s">
        <v>61</v>
      </c>
      <c r="C113" s="74">
        <v>150000</v>
      </c>
      <c r="D113" s="74">
        <f t="shared" si="30"/>
        <v>150000</v>
      </c>
      <c r="E113" s="37"/>
      <c r="F113" s="37"/>
      <c r="G113" s="37"/>
      <c r="H113" s="74"/>
      <c r="I113" s="74"/>
      <c r="J113" s="74"/>
      <c r="K113" s="74">
        <f t="shared" si="29"/>
        <v>0</v>
      </c>
      <c r="L113" s="74"/>
      <c r="M113" s="74"/>
      <c r="N113" s="74">
        <v>150000</v>
      </c>
      <c r="O113" s="74"/>
      <c r="P113" s="144"/>
      <c r="Q113" s="74"/>
      <c r="R113" s="74"/>
      <c r="S113" s="74"/>
      <c r="T113" s="74"/>
      <c r="U113" s="82"/>
      <c r="V113" s="102">
        <f t="shared" si="31"/>
        <v>0</v>
      </c>
    </row>
    <row r="114" spans="1:22" s="1" customFormat="1" ht="34.5" customHeight="1">
      <c r="A114" s="4" t="s">
        <v>16</v>
      </c>
      <c r="B114" s="81" t="s">
        <v>62</v>
      </c>
      <c r="C114" s="74">
        <v>100000</v>
      </c>
      <c r="D114" s="74">
        <f t="shared" si="30"/>
        <v>100000</v>
      </c>
      <c r="E114" s="37">
        <f>SUM(F114:G114)</f>
        <v>0</v>
      </c>
      <c r="F114" s="37"/>
      <c r="G114" s="37"/>
      <c r="H114" s="74"/>
      <c r="I114" s="74"/>
      <c r="J114" s="74"/>
      <c r="K114" s="74">
        <f t="shared" si="29"/>
        <v>0</v>
      </c>
      <c r="L114" s="74"/>
      <c r="M114" s="74"/>
      <c r="N114" s="74">
        <v>100000</v>
      </c>
      <c r="O114" s="74"/>
      <c r="P114" s="144"/>
      <c r="Q114" s="74"/>
      <c r="R114" s="74"/>
      <c r="S114" s="74"/>
      <c r="T114" s="74"/>
      <c r="U114" s="82"/>
      <c r="V114" s="102">
        <f t="shared" si="31"/>
        <v>0</v>
      </c>
    </row>
    <row r="115" spans="1:22" s="1" customFormat="1" ht="30.75" customHeight="1">
      <c r="A115" s="4" t="s">
        <v>16</v>
      </c>
      <c r="B115" s="81" t="s">
        <v>63</v>
      </c>
      <c r="C115" s="74">
        <v>600000</v>
      </c>
      <c r="D115" s="74">
        <f t="shared" si="30"/>
        <v>600000</v>
      </c>
      <c r="E115" s="37">
        <f>SUM(F115:G115)</f>
        <v>0</v>
      </c>
      <c r="F115" s="37"/>
      <c r="G115" s="37"/>
      <c r="H115" s="83"/>
      <c r="I115" s="74"/>
      <c r="J115" s="74"/>
      <c r="K115" s="74">
        <f t="shared" si="29"/>
        <v>0</v>
      </c>
      <c r="L115" s="74"/>
      <c r="M115" s="74"/>
      <c r="N115" s="74">
        <v>600000</v>
      </c>
      <c r="O115" s="74"/>
      <c r="P115" s="144"/>
      <c r="Q115" s="74"/>
      <c r="R115" s="74"/>
      <c r="S115" s="74"/>
      <c r="T115" s="74"/>
      <c r="U115" s="82"/>
      <c r="V115" s="102">
        <f t="shared" si="31"/>
        <v>0</v>
      </c>
    </row>
    <row r="116" spans="1:22" s="1" customFormat="1" ht="42.75" customHeight="1">
      <c r="A116" s="4" t="s">
        <v>16</v>
      </c>
      <c r="B116" s="81" t="s">
        <v>64</v>
      </c>
      <c r="C116" s="74">
        <v>400000</v>
      </c>
      <c r="D116" s="74">
        <f t="shared" si="30"/>
        <v>400000</v>
      </c>
      <c r="E116" s="37"/>
      <c r="F116" s="37"/>
      <c r="G116" s="37"/>
      <c r="H116" s="83"/>
      <c r="I116" s="74"/>
      <c r="J116" s="74"/>
      <c r="K116" s="74">
        <f t="shared" si="29"/>
        <v>0</v>
      </c>
      <c r="L116" s="74"/>
      <c r="M116" s="74"/>
      <c r="N116" s="74">
        <v>400000</v>
      </c>
      <c r="O116" s="74"/>
      <c r="P116" s="144"/>
      <c r="Q116" s="74"/>
      <c r="R116" s="74"/>
      <c r="S116" s="74"/>
      <c r="T116" s="74"/>
      <c r="U116" s="82"/>
      <c r="V116" s="102">
        <f t="shared" si="31"/>
        <v>0</v>
      </c>
    </row>
    <row r="117" spans="1:22" s="1" customFormat="1" ht="31.5" customHeight="1">
      <c r="A117" s="4" t="s">
        <v>16</v>
      </c>
      <c r="B117" s="81" t="s">
        <v>65</v>
      </c>
      <c r="C117" s="74">
        <v>250000</v>
      </c>
      <c r="D117" s="74">
        <f t="shared" si="30"/>
        <v>250000</v>
      </c>
      <c r="E117" s="37">
        <f>SUM(F117:G117)</f>
        <v>0</v>
      </c>
      <c r="F117" s="37"/>
      <c r="G117" s="37"/>
      <c r="H117" s="83"/>
      <c r="I117" s="74"/>
      <c r="J117" s="74"/>
      <c r="K117" s="74">
        <f t="shared" si="29"/>
        <v>0</v>
      </c>
      <c r="L117" s="74"/>
      <c r="M117" s="74"/>
      <c r="N117" s="74">
        <v>250000</v>
      </c>
      <c r="O117" s="74"/>
      <c r="P117" s="144"/>
      <c r="Q117" s="74"/>
      <c r="R117" s="74"/>
      <c r="S117" s="74"/>
      <c r="T117" s="74"/>
      <c r="U117" s="82"/>
      <c r="V117" s="102">
        <f t="shared" si="31"/>
        <v>0</v>
      </c>
    </row>
    <row r="118" spans="1:22" s="47" customFormat="1" ht="138.75" customHeight="1">
      <c r="A118" s="105" t="s">
        <v>16</v>
      </c>
      <c r="B118" s="81" t="s">
        <v>156</v>
      </c>
      <c r="C118" s="74">
        <f>6596*3</f>
        <v>19788</v>
      </c>
      <c r="D118" s="74">
        <f>H118+I118+J118+P118+Q118+T118+E118+K118+N118+R118</f>
        <v>19788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148">
        <f>6596*3</f>
        <v>19788</v>
      </c>
      <c r="Q118" s="74"/>
      <c r="R118" s="79"/>
      <c r="S118" s="79"/>
      <c r="T118" s="79"/>
      <c r="U118" s="80"/>
      <c r="V118" s="102">
        <f t="shared" si="31"/>
        <v>0</v>
      </c>
    </row>
    <row r="119" spans="1:22" s="1" customFormat="1" ht="70.5" customHeight="1">
      <c r="A119" s="4" t="s">
        <v>16</v>
      </c>
      <c r="B119" s="81" t="s">
        <v>123</v>
      </c>
      <c r="C119" s="74">
        <v>100000</v>
      </c>
      <c r="D119" s="74">
        <f>H119+I119+J119+P119+Q119+T119+E119+K119+N119+R119</f>
        <v>100000</v>
      </c>
      <c r="E119" s="37">
        <f>SUM(F119:G119)</f>
        <v>0</v>
      </c>
      <c r="F119" s="37"/>
      <c r="G119" s="37"/>
      <c r="H119" s="83"/>
      <c r="I119" s="74"/>
      <c r="J119" s="74"/>
      <c r="K119" s="74">
        <f t="shared" si="29"/>
        <v>100000</v>
      </c>
      <c r="L119" s="74"/>
      <c r="M119" s="74">
        <v>100000</v>
      </c>
      <c r="N119" s="74"/>
      <c r="O119" s="74"/>
      <c r="P119" s="144"/>
      <c r="Q119" s="74"/>
      <c r="R119" s="74"/>
      <c r="S119" s="74"/>
      <c r="T119" s="74"/>
      <c r="U119" s="82"/>
      <c r="V119" s="102">
        <f>C119-D119</f>
        <v>0</v>
      </c>
    </row>
    <row r="120" spans="1:22" s="195" customFormat="1" ht="50.25" customHeight="1">
      <c r="A120" s="169">
        <v>1020</v>
      </c>
      <c r="B120" s="219" t="s">
        <v>114</v>
      </c>
      <c r="C120" s="161">
        <v>736300</v>
      </c>
      <c r="D120" s="161">
        <f>H120+I120+J120+P120+Q120+T120+E120+K120+N120+R120+O120</f>
        <v>736300</v>
      </c>
      <c r="E120" s="160"/>
      <c r="F120" s="160"/>
      <c r="G120" s="160"/>
      <c r="H120" s="194"/>
      <c r="I120" s="161"/>
      <c r="J120" s="161"/>
      <c r="K120" s="161"/>
      <c r="L120" s="161"/>
      <c r="M120" s="161"/>
      <c r="N120" s="161"/>
      <c r="O120" s="161"/>
      <c r="P120" s="167"/>
      <c r="Q120" s="161"/>
      <c r="R120" s="161"/>
      <c r="S120" s="161"/>
      <c r="T120" s="194">
        <v>736300</v>
      </c>
      <c r="U120" s="220">
        <v>736300</v>
      </c>
      <c r="V120" s="173">
        <f t="shared" si="31"/>
        <v>0</v>
      </c>
    </row>
    <row r="121" spans="1:22" s="195" customFormat="1" ht="56.25">
      <c r="A121" s="169">
        <v>7363</v>
      </c>
      <c r="B121" s="217" t="s">
        <v>111</v>
      </c>
      <c r="C121" s="161">
        <v>389099.94</v>
      </c>
      <c r="D121" s="161">
        <f>H121+I121+J121+P121+Q121+T121+E121+K121+N121+R121+O121</f>
        <v>389099.94</v>
      </c>
      <c r="E121" s="160"/>
      <c r="F121" s="160"/>
      <c r="G121" s="160"/>
      <c r="H121" s="194"/>
      <c r="I121" s="161"/>
      <c r="J121" s="161"/>
      <c r="K121" s="161"/>
      <c r="L121" s="161"/>
      <c r="M121" s="161"/>
      <c r="N121" s="161"/>
      <c r="O121" s="161">
        <f>C121</f>
        <v>389099.94</v>
      </c>
      <c r="P121" s="167"/>
      <c r="Q121" s="161"/>
      <c r="R121" s="161"/>
      <c r="S121" s="161"/>
      <c r="T121" s="161"/>
      <c r="U121" s="198">
        <f aca="true" t="shared" si="32" ref="U121:U127">C121</f>
        <v>389099.94</v>
      </c>
      <c r="V121" s="173">
        <f t="shared" si="31"/>
        <v>0</v>
      </c>
    </row>
    <row r="122" spans="1:22" s="195" customFormat="1" ht="60" customHeight="1">
      <c r="A122" s="169">
        <v>7363</v>
      </c>
      <c r="B122" s="218" t="s">
        <v>112</v>
      </c>
      <c r="C122" s="161">
        <v>45843.76</v>
      </c>
      <c r="D122" s="161">
        <f>H122+I122+J122+P122+Q122+T122+E122+K122+N122+R122+O122</f>
        <v>45843.76</v>
      </c>
      <c r="E122" s="160"/>
      <c r="F122" s="160"/>
      <c r="G122" s="160"/>
      <c r="H122" s="194"/>
      <c r="I122" s="161"/>
      <c r="J122" s="161"/>
      <c r="K122" s="161"/>
      <c r="L122" s="161"/>
      <c r="M122" s="161"/>
      <c r="N122" s="161"/>
      <c r="O122" s="161">
        <f>C122</f>
        <v>45843.76</v>
      </c>
      <c r="P122" s="167"/>
      <c r="Q122" s="161"/>
      <c r="R122" s="161"/>
      <c r="S122" s="161"/>
      <c r="T122" s="161"/>
      <c r="U122" s="198">
        <f t="shared" si="32"/>
        <v>45843.76</v>
      </c>
      <c r="V122" s="173">
        <f t="shared" si="31"/>
        <v>0</v>
      </c>
    </row>
    <row r="123" spans="1:22" s="195" customFormat="1" ht="75">
      <c r="A123" s="169">
        <v>7363</v>
      </c>
      <c r="B123" s="217" t="s">
        <v>113</v>
      </c>
      <c r="C123" s="161">
        <v>26930.07</v>
      </c>
      <c r="D123" s="161">
        <f>H123+I123+J123+P123+Q123+T123+E123+K123+N123+R123+O123</f>
        <v>26930.07</v>
      </c>
      <c r="E123" s="160"/>
      <c r="F123" s="160"/>
      <c r="G123" s="160"/>
      <c r="H123" s="194"/>
      <c r="I123" s="161"/>
      <c r="J123" s="161"/>
      <c r="K123" s="161"/>
      <c r="L123" s="161"/>
      <c r="M123" s="161"/>
      <c r="N123" s="161"/>
      <c r="O123" s="161">
        <f>C123</f>
        <v>26930.07</v>
      </c>
      <c r="P123" s="167"/>
      <c r="Q123" s="161"/>
      <c r="R123" s="161"/>
      <c r="S123" s="161"/>
      <c r="T123" s="161"/>
      <c r="U123" s="198">
        <f t="shared" si="32"/>
        <v>26930.07</v>
      </c>
      <c r="V123" s="173">
        <f t="shared" si="31"/>
        <v>0</v>
      </c>
    </row>
    <row r="124" spans="1:22" s="195" customFormat="1" ht="114.75" customHeight="1">
      <c r="A124" s="169">
        <v>7363</v>
      </c>
      <c r="B124" s="196" t="s">
        <v>90</v>
      </c>
      <c r="C124" s="161">
        <f>200000+6000</f>
        <v>206000</v>
      </c>
      <c r="D124" s="193">
        <f>H124+I124+J124+P124+Q124+T124+M124+E124+O124</f>
        <v>206000</v>
      </c>
      <c r="E124" s="160">
        <f>SUM(F124:G124)</f>
        <v>0</v>
      </c>
      <c r="F124" s="160"/>
      <c r="G124" s="160"/>
      <c r="H124" s="194"/>
      <c r="I124" s="161"/>
      <c r="J124" s="161"/>
      <c r="K124" s="161"/>
      <c r="L124" s="161"/>
      <c r="M124" s="161"/>
      <c r="N124" s="161"/>
      <c r="O124" s="161">
        <v>200000</v>
      </c>
      <c r="P124" s="167">
        <v>6000</v>
      </c>
      <c r="Q124" s="161"/>
      <c r="R124" s="161"/>
      <c r="S124" s="161"/>
      <c r="T124" s="161"/>
      <c r="U124" s="198">
        <f t="shared" si="32"/>
        <v>206000</v>
      </c>
      <c r="V124" s="173">
        <f t="shared" si="31"/>
        <v>0</v>
      </c>
    </row>
    <row r="125" spans="1:22" s="195" customFormat="1" ht="109.5" customHeight="1">
      <c r="A125" s="169">
        <v>7363</v>
      </c>
      <c r="B125" s="192" t="s">
        <v>91</v>
      </c>
      <c r="C125" s="161">
        <f>190000+5700</f>
        <v>195700</v>
      </c>
      <c r="D125" s="193">
        <f>H125+I125+J125+P125+Q125+T125+M125+E125+O125</f>
        <v>195700</v>
      </c>
      <c r="E125" s="160">
        <f>SUM(F125:G125)</f>
        <v>0</v>
      </c>
      <c r="F125" s="160"/>
      <c r="G125" s="160"/>
      <c r="H125" s="194"/>
      <c r="I125" s="161"/>
      <c r="J125" s="161"/>
      <c r="K125" s="161"/>
      <c r="L125" s="161"/>
      <c r="M125" s="161"/>
      <c r="N125" s="161"/>
      <c r="O125" s="161">
        <v>190000</v>
      </c>
      <c r="P125" s="167">
        <v>5700</v>
      </c>
      <c r="Q125" s="161"/>
      <c r="R125" s="161"/>
      <c r="S125" s="161"/>
      <c r="T125" s="161"/>
      <c r="U125" s="198">
        <f t="shared" si="32"/>
        <v>195700</v>
      </c>
      <c r="V125" s="173">
        <f t="shared" si="31"/>
        <v>0</v>
      </c>
    </row>
    <row r="126" spans="1:22" s="195" customFormat="1" ht="83.25" customHeight="1">
      <c r="A126" s="169">
        <v>7363</v>
      </c>
      <c r="B126" s="192" t="s">
        <v>92</v>
      </c>
      <c r="C126" s="161">
        <f>200000+6000</f>
        <v>206000</v>
      </c>
      <c r="D126" s="193">
        <f>H126+I126+J126+P126+Q126+T126+M126+E126+O126</f>
        <v>206000</v>
      </c>
      <c r="E126" s="160">
        <f>SUM(F126:G126)</f>
        <v>0</v>
      </c>
      <c r="F126" s="160"/>
      <c r="G126" s="160"/>
      <c r="H126" s="194"/>
      <c r="I126" s="161"/>
      <c r="J126" s="161"/>
      <c r="K126" s="161"/>
      <c r="L126" s="161"/>
      <c r="M126" s="161"/>
      <c r="N126" s="161"/>
      <c r="O126" s="161">
        <v>200000</v>
      </c>
      <c r="P126" s="167"/>
      <c r="Q126" s="161">
        <v>6000</v>
      </c>
      <c r="R126" s="161"/>
      <c r="S126" s="161"/>
      <c r="T126" s="161"/>
      <c r="U126" s="198">
        <f t="shared" si="32"/>
        <v>206000</v>
      </c>
      <c r="V126" s="173">
        <f t="shared" si="31"/>
        <v>0</v>
      </c>
    </row>
    <row r="127" spans="1:22" s="195" customFormat="1" ht="94.5" customHeight="1">
      <c r="A127" s="169">
        <v>7363</v>
      </c>
      <c r="B127" s="192" t="s">
        <v>93</v>
      </c>
      <c r="C127" s="161">
        <f>290000+8700</f>
        <v>298700</v>
      </c>
      <c r="D127" s="193">
        <f>H127+I127+J127+P127+Q127+T127+M127+E127+O127</f>
        <v>298700</v>
      </c>
      <c r="E127" s="160">
        <f>SUM(F127:G127)</f>
        <v>0</v>
      </c>
      <c r="F127" s="160"/>
      <c r="G127" s="160"/>
      <c r="H127" s="194"/>
      <c r="I127" s="161"/>
      <c r="J127" s="161"/>
      <c r="K127" s="161"/>
      <c r="L127" s="161"/>
      <c r="M127" s="161"/>
      <c r="N127" s="161"/>
      <c r="O127" s="161">
        <v>290000</v>
      </c>
      <c r="P127" s="167"/>
      <c r="Q127" s="161">
        <v>8700</v>
      </c>
      <c r="R127" s="161"/>
      <c r="S127" s="161"/>
      <c r="T127" s="161"/>
      <c r="U127" s="198">
        <f t="shared" si="32"/>
        <v>298700</v>
      </c>
      <c r="V127" s="165">
        <f>C127-H127-I127-J127-P127-Q127-T127-M127-R127-E127-O127</f>
        <v>0</v>
      </c>
    </row>
    <row r="128" spans="1:22" s="54" customFormat="1" ht="24" customHeight="1">
      <c r="A128" s="26">
        <v>80000</v>
      </c>
      <c r="B128" s="27" t="s">
        <v>2</v>
      </c>
      <c r="C128" s="38">
        <f aca="true" t="shared" si="33" ref="C128:V128">C129+C137</f>
        <v>1567876.8199999998</v>
      </c>
      <c r="D128" s="38">
        <f t="shared" si="33"/>
        <v>1375876.8199999998</v>
      </c>
      <c r="E128" s="38">
        <f t="shared" si="33"/>
        <v>2422</v>
      </c>
      <c r="F128" s="38">
        <f t="shared" si="33"/>
        <v>0</v>
      </c>
      <c r="G128" s="224">
        <f t="shared" si="33"/>
        <v>2422</v>
      </c>
      <c r="H128" s="38">
        <f t="shared" si="33"/>
        <v>0</v>
      </c>
      <c r="I128" s="38">
        <f t="shared" si="33"/>
        <v>0</v>
      </c>
      <c r="J128" s="38">
        <f t="shared" si="33"/>
        <v>0</v>
      </c>
      <c r="K128" s="38">
        <f t="shared" si="33"/>
        <v>350000</v>
      </c>
      <c r="L128" s="38">
        <f t="shared" si="33"/>
        <v>0</v>
      </c>
      <c r="M128" s="38">
        <f t="shared" si="33"/>
        <v>350000</v>
      </c>
      <c r="N128" s="38">
        <f t="shared" si="33"/>
        <v>0</v>
      </c>
      <c r="O128" s="38">
        <f t="shared" si="33"/>
        <v>550000</v>
      </c>
      <c r="P128" s="147">
        <f t="shared" si="33"/>
        <v>256954.82</v>
      </c>
      <c r="Q128" s="38">
        <f t="shared" si="33"/>
        <v>206500</v>
      </c>
      <c r="R128" s="38">
        <f t="shared" si="33"/>
        <v>0</v>
      </c>
      <c r="S128" s="38">
        <f t="shared" si="33"/>
        <v>10000</v>
      </c>
      <c r="T128" s="38">
        <f t="shared" si="33"/>
        <v>0</v>
      </c>
      <c r="U128" s="38">
        <f t="shared" si="33"/>
        <v>2588321.8200000003</v>
      </c>
      <c r="V128" s="38">
        <f t="shared" si="33"/>
        <v>0</v>
      </c>
    </row>
    <row r="129" spans="1:22" s="54" customFormat="1" ht="20.25" customHeight="1">
      <c r="A129" s="25">
        <v>80101</v>
      </c>
      <c r="B129" s="27" t="s">
        <v>9</v>
      </c>
      <c r="C129" s="38">
        <f aca="true" t="shared" si="34" ref="C129:V129">SUM(C130:C136)</f>
        <v>641243.82</v>
      </c>
      <c r="D129" s="38">
        <f t="shared" si="34"/>
        <v>641243.82</v>
      </c>
      <c r="E129" s="38">
        <f t="shared" si="34"/>
        <v>2422</v>
      </c>
      <c r="F129" s="38">
        <f t="shared" si="34"/>
        <v>0</v>
      </c>
      <c r="G129" s="224">
        <f t="shared" si="34"/>
        <v>2422</v>
      </c>
      <c r="H129" s="38">
        <f t="shared" si="34"/>
        <v>0</v>
      </c>
      <c r="I129" s="38">
        <f t="shared" si="34"/>
        <v>0</v>
      </c>
      <c r="J129" s="38">
        <f t="shared" si="34"/>
        <v>0</v>
      </c>
      <c r="K129" s="38">
        <f t="shared" si="34"/>
        <v>350000</v>
      </c>
      <c r="L129" s="38">
        <f t="shared" si="34"/>
        <v>0</v>
      </c>
      <c r="M129" s="38">
        <f t="shared" si="34"/>
        <v>350000</v>
      </c>
      <c r="N129" s="38">
        <f t="shared" si="34"/>
        <v>0</v>
      </c>
      <c r="O129" s="38">
        <f t="shared" si="34"/>
        <v>0</v>
      </c>
      <c r="P129" s="147">
        <f t="shared" si="34"/>
        <v>98821.82</v>
      </c>
      <c r="Q129" s="38">
        <f t="shared" si="34"/>
        <v>190000</v>
      </c>
      <c r="R129" s="38">
        <f t="shared" si="34"/>
        <v>0</v>
      </c>
      <c r="S129" s="38">
        <f t="shared" si="34"/>
        <v>0</v>
      </c>
      <c r="T129" s="38">
        <f t="shared" si="34"/>
        <v>0</v>
      </c>
      <c r="U129" s="38">
        <f t="shared" si="34"/>
        <v>1929821.82</v>
      </c>
      <c r="V129" s="38">
        <f t="shared" si="34"/>
        <v>0</v>
      </c>
    </row>
    <row r="130" spans="1:22" s="7" customFormat="1" ht="112.5">
      <c r="A130" s="85">
        <v>7322</v>
      </c>
      <c r="B130" s="84" t="s">
        <v>154</v>
      </c>
      <c r="C130" s="109">
        <v>350000</v>
      </c>
      <c r="D130" s="74">
        <f aca="true" t="shared" si="35" ref="D130:D136">H130+I130+J130+P130+Q130+T130+M130+E130</f>
        <v>350000</v>
      </c>
      <c r="E130" s="74">
        <f aca="true" t="shared" si="36" ref="E130:E138">SUM(F130:G130)</f>
        <v>0</v>
      </c>
      <c r="F130" s="74"/>
      <c r="G130" s="74"/>
      <c r="H130" s="110"/>
      <c r="I130" s="110"/>
      <c r="J130" s="110"/>
      <c r="K130" s="74">
        <f>SUM(L130:M130)</f>
        <v>350000</v>
      </c>
      <c r="L130" s="110"/>
      <c r="M130" s="110">
        <v>350000</v>
      </c>
      <c r="N130" s="110"/>
      <c r="O130" s="110"/>
      <c r="P130" s="144"/>
      <c r="Q130" s="74"/>
      <c r="R130" s="74"/>
      <c r="S130" s="74"/>
      <c r="T130" s="74"/>
      <c r="U130" s="113"/>
      <c r="V130" s="102">
        <f>C130-D130</f>
        <v>0</v>
      </c>
    </row>
    <row r="131" spans="1:22" s="7" customFormat="1" ht="135">
      <c r="A131" s="85">
        <v>7322</v>
      </c>
      <c r="B131" s="84" t="s">
        <v>155</v>
      </c>
      <c r="C131" s="109">
        <v>2422</v>
      </c>
      <c r="D131" s="74">
        <f t="shared" si="35"/>
        <v>2422</v>
      </c>
      <c r="E131" s="74">
        <f t="shared" si="36"/>
        <v>2422</v>
      </c>
      <c r="F131" s="74"/>
      <c r="G131" s="83">
        <v>2422</v>
      </c>
      <c r="H131" s="110"/>
      <c r="I131" s="110"/>
      <c r="J131" s="110"/>
      <c r="K131" s="74"/>
      <c r="L131" s="110"/>
      <c r="M131" s="110"/>
      <c r="N131" s="110"/>
      <c r="O131" s="110"/>
      <c r="P131" s="144"/>
      <c r="Q131" s="74"/>
      <c r="R131" s="74"/>
      <c r="S131" s="74"/>
      <c r="T131" s="74"/>
      <c r="U131" s="113"/>
      <c r="V131" s="102">
        <f>C131-D131</f>
        <v>0</v>
      </c>
    </row>
    <row r="132" spans="1:22" s="7" customFormat="1" ht="45">
      <c r="A132" s="85" t="s">
        <v>17</v>
      </c>
      <c r="B132" s="84" t="s">
        <v>127</v>
      </c>
      <c r="C132" s="109">
        <v>39000</v>
      </c>
      <c r="D132" s="74">
        <f t="shared" si="35"/>
        <v>39000</v>
      </c>
      <c r="E132" s="74"/>
      <c r="F132" s="74"/>
      <c r="G132" s="74"/>
      <c r="H132" s="110"/>
      <c r="I132" s="110"/>
      <c r="J132" s="110"/>
      <c r="K132" s="74"/>
      <c r="L132" s="110"/>
      <c r="M132" s="110"/>
      <c r="N132" s="110"/>
      <c r="O132" s="110"/>
      <c r="P132" s="144">
        <v>39000</v>
      </c>
      <c r="Q132" s="74"/>
      <c r="R132" s="74"/>
      <c r="S132" s="74"/>
      <c r="T132" s="74"/>
      <c r="U132" s="113"/>
      <c r="V132" s="102">
        <f>C132-D132</f>
        <v>0</v>
      </c>
    </row>
    <row r="133" spans="1:22" s="177" customFormat="1" ht="93">
      <c r="A133" s="157" t="s">
        <v>17</v>
      </c>
      <c r="B133" s="171" t="s">
        <v>115</v>
      </c>
      <c r="C133" s="172">
        <v>40000</v>
      </c>
      <c r="D133" s="173">
        <f t="shared" si="35"/>
        <v>40000</v>
      </c>
      <c r="E133" s="173">
        <f t="shared" si="36"/>
        <v>0</v>
      </c>
      <c r="F133" s="173"/>
      <c r="G133" s="173"/>
      <c r="H133" s="174"/>
      <c r="I133" s="174"/>
      <c r="J133" s="174"/>
      <c r="K133" s="174"/>
      <c r="L133" s="174"/>
      <c r="M133" s="174"/>
      <c r="N133" s="174"/>
      <c r="O133" s="174"/>
      <c r="P133" s="175">
        <v>40000</v>
      </c>
      <c r="Q133" s="173"/>
      <c r="R133" s="173"/>
      <c r="S133" s="173"/>
      <c r="T133" s="173"/>
      <c r="U133" s="176">
        <v>10000</v>
      </c>
      <c r="V133" s="173">
        <f>C133-H133-I133-J133-P133-Q133-T133-M133--R133-E133</f>
        <v>0</v>
      </c>
    </row>
    <row r="134" spans="1:22" s="177" customFormat="1" ht="46.5">
      <c r="A134" s="157" t="s">
        <v>17</v>
      </c>
      <c r="B134" s="171" t="s">
        <v>95</v>
      </c>
      <c r="C134" s="172">
        <v>190000</v>
      </c>
      <c r="D134" s="173">
        <f t="shared" si="35"/>
        <v>190000</v>
      </c>
      <c r="E134" s="173">
        <f t="shared" si="36"/>
        <v>0</v>
      </c>
      <c r="F134" s="173"/>
      <c r="G134" s="173"/>
      <c r="H134" s="174"/>
      <c r="I134" s="174"/>
      <c r="J134" s="174"/>
      <c r="K134" s="174"/>
      <c r="L134" s="174"/>
      <c r="M134" s="174"/>
      <c r="N134" s="174"/>
      <c r="O134" s="174"/>
      <c r="P134" s="175"/>
      <c r="Q134" s="173">
        <v>190000</v>
      </c>
      <c r="R134" s="173"/>
      <c r="S134" s="173"/>
      <c r="T134" s="173"/>
      <c r="U134" s="176">
        <v>1900000</v>
      </c>
      <c r="V134" s="173">
        <f>C134-H134-I134-J134-P134-Q134-T134-M134--R134-E134</f>
        <v>0</v>
      </c>
    </row>
    <row r="135" spans="1:22" s="177" customFormat="1" ht="69.75">
      <c r="A135" s="157">
        <v>2010</v>
      </c>
      <c r="B135" s="171" t="s">
        <v>96</v>
      </c>
      <c r="C135" s="172">
        <v>19821.82</v>
      </c>
      <c r="D135" s="173">
        <f t="shared" si="35"/>
        <v>19821.82</v>
      </c>
      <c r="E135" s="173">
        <f t="shared" si="36"/>
        <v>0</v>
      </c>
      <c r="F135" s="173"/>
      <c r="G135" s="173"/>
      <c r="H135" s="174"/>
      <c r="I135" s="174"/>
      <c r="J135" s="174"/>
      <c r="K135" s="174"/>
      <c r="L135" s="174"/>
      <c r="M135" s="174"/>
      <c r="N135" s="174"/>
      <c r="O135" s="174"/>
      <c r="P135" s="175">
        <v>19821.82</v>
      </c>
      <c r="Q135" s="173"/>
      <c r="R135" s="173"/>
      <c r="S135" s="173"/>
      <c r="T135" s="173"/>
      <c r="U135" s="198">
        <f>P135</f>
        <v>19821.82</v>
      </c>
      <c r="V135" s="173">
        <f>C135-H135-I135-J135-P135-Q135-T135-M135--R135-E135</f>
        <v>0</v>
      </c>
    </row>
    <row r="136" spans="1:22" s="7" customFormat="1" ht="88.5" customHeight="1" hidden="1">
      <c r="A136" s="85" t="s">
        <v>17</v>
      </c>
      <c r="B136" s="84"/>
      <c r="C136" s="109"/>
      <c r="D136" s="74">
        <f t="shared" si="35"/>
        <v>0</v>
      </c>
      <c r="E136" s="74">
        <f t="shared" si="36"/>
        <v>0</v>
      </c>
      <c r="F136" s="74"/>
      <c r="G136" s="74"/>
      <c r="H136" s="110"/>
      <c r="I136" s="110"/>
      <c r="J136" s="110"/>
      <c r="K136" s="110"/>
      <c r="L136" s="110"/>
      <c r="M136" s="110"/>
      <c r="N136" s="110"/>
      <c r="O136" s="110"/>
      <c r="P136" s="144"/>
      <c r="Q136" s="74"/>
      <c r="R136" s="74"/>
      <c r="S136" s="74"/>
      <c r="T136" s="74"/>
      <c r="U136" s="113"/>
      <c r="V136" s="74">
        <f>C136-H136-I136-J136-P136-Q136-T136-M136--R136-E136</f>
        <v>0</v>
      </c>
    </row>
    <row r="137" spans="1:22" s="118" customFormat="1" ht="32.25" customHeight="1">
      <c r="A137" s="58"/>
      <c r="B137" s="120" t="s">
        <v>10</v>
      </c>
      <c r="C137" s="96">
        <f>SUM(C138:C154)</f>
        <v>926633</v>
      </c>
      <c r="D137" s="96">
        <f aca="true" t="shared" si="37" ref="D137:V137">SUM(D138:D154)</f>
        <v>734633</v>
      </c>
      <c r="E137" s="96">
        <f t="shared" si="37"/>
        <v>0</v>
      </c>
      <c r="F137" s="96">
        <f t="shared" si="37"/>
        <v>0</v>
      </c>
      <c r="G137" s="96">
        <f t="shared" si="37"/>
        <v>0</v>
      </c>
      <c r="H137" s="96">
        <f t="shared" si="37"/>
        <v>0</v>
      </c>
      <c r="I137" s="96">
        <f t="shared" si="37"/>
        <v>0</v>
      </c>
      <c r="J137" s="96">
        <f t="shared" si="37"/>
        <v>0</v>
      </c>
      <c r="K137" s="96">
        <f t="shared" si="37"/>
        <v>0</v>
      </c>
      <c r="L137" s="96">
        <f t="shared" si="37"/>
        <v>0</v>
      </c>
      <c r="M137" s="96">
        <f t="shared" si="37"/>
        <v>0</v>
      </c>
      <c r="N137" s="96">
        <f t="shared" si="37"/>
        <v>0</v>
      </c>
      <c r="O137" s="197">
        <f t="shared" si="37"/>
        <v>550000</v>
      </c>
      <c r="P137" s="96">
        <f t="shared" si="37"/>
        <v>158133</v>
      </c>
      <c r="Q137" s="96">
        <f t="shared" si="37"/>
        <v>16500</v>
      </c>
      <c r="R137" s="96">
        <f t="shared" si="37"/>
        <v>0</v>
      </c>
      <c r="S137" s="96">
        <f t="shared" si="37"/>
        <v>10000</v>
      </c>
      <c r="T137" s="96">
        <f t="shared" si="37"/>
        <v>0</v>
      </c>
      <c r="U137" s="96">
        <f t="shared" si="37"/>
        <v>658500</v>
      </c>
      <c r="V137" s="96">
        <f t="shared" si="37"/>
        <v>0</v>
      </c>
    </row>
    <row r="138" spans="1:22" s="7" customFormat="1" ht="73.5" customHeight="1">
      <c r="A138" s="4" t="s">
        <v>103</v>
      </c>
      <c r="B138" s="84" t="s">
        <v>137</v>
      </c>
      <c r="C138" s="39">
        <v>192000</v>
      </c>
      <c r="D138" s="75">
        <f aca="true" t="shared" si="38" ref="D138:D150">H138+I138+J138+P138+Q138+T138+M138+E138</f>
        <v>0</v>
      </c>
      <c r="E138" s="37">
        <f t="shared" si="36"/>
        <v>0</v>
      </c>
      <c r="F138" s="37"/>
      <c r="G138" s="37"/>
      <c r="H138" s="36"/>
      <c r="I138" s="36"/>
      <c r="J138" s="36"/>
      <c r="K138" s="74">
        <f>SUM(L138:M138)</f>
        <v>0</v>
      </c>
      <c r="L138" s="36"/>
      <c r="M138" s="36"/>
      <c r="N138" s="36"/>
      <c r="O138" s="36"/>
      <c r="P138" s="146"/>
      <c r="Q138" s="35"/>
      <c r="R138" s="35"/>
      <c r="S138" s="35"/>
      <c r="T138" s="35"/>
      <c r="U138" s="70"/>
      <c r="V138" s="102"/>
    </row>
    <row r="139" spans="1:22" s="7" customFormat="1" ht="87.75" customHeight="1">
      <c r="A139" s="4" t="s">
        <v>103</v>
      </c>
      <c r="B139" s="73" t="s">
        <v>128</v>
      </c>
      <c r="C139" s="39">
        <v>2950</v>
      </c>
      <c r="D139" s="75">
        <f>H139+I139+J139+P139+Q139+T139+M139+E139</f>
        <v>2950</v>
      </c>
      <c r="E139" s="37"/>
      <c r="F139" s="37"/>
      <c r="G139" s="37"/>
      <c r="H139" s="36"/>
      <c r="I139" s="36"/>
      <c r="J139" s="36"/>
      <c r="K139" s="74"/>
      <c r="L139" s="36"/>
      <c r="M139" s="36"/>
      <c r="N139" s="36"/>
      <c r="O139" s="36"/>
      <c r="P139" s="146">
        <v>2950</v>
      </c>
      <c r="Q139" s="35"/>
      <c r="R139" s="35"/>
      <c r="S139" s="35"/>
      <c r="T139" s="35"/>
      <c r="U139" s="70"/>
      <c r="V139" s="102">
        <f>C139-D139</f>
        <v>0</v>
      </c>
    </row>
    <row r="140" spans="1:22" s="8" customFormat="1" ht="96.75" customHeight="1">
      <c r="A140" s="4" t="s">
        <v>147</v>
      </c>
      <c r="B140" s="81" t="s">
        <v>145</v>
      </c>
      <c r="C140" s="77">
        <v>20000</v>
      </c>
      <c r="D140" s="74">
        <f>H140+I140+J140+P140+Q140+T140+E140+K140+N140+R140</f>
        <v>20000</v>
      </c>
      <c r="E140" s="74">
        <f>SUM(F140:G140)</f>
        <v>0</v>
      </c>
      <c r="F140" s="74"/>
      <c r="G140" s="74"/>
      <c r="H140" s="226"/>
      <c r="I140" s="77"/>
      <c r="J140" s="77"/>
      <c r="K140" s="74"/>
      <c r="L140" s="77"/>
      <c r="M140" s="77"/>
      <c r="N140" s="77"/>
      <c r="O140" s="77"/>
      <c r="P140" s="141">
        <v>20000</v>
      </c>
      <c r="Q140" s="77"/>
      <c r="R140" s="77"/>
      <c r="S140" s="77"/>
      <c r="T140" s="223"/>
      <c r="U140" s="113"/>
      <c r="V140" s="102">
        <f>C140-D140</f>
        <v>0</v>
      </c>
    </row>
    <row r="141" spans="1:22" s="7" customFormat="1" ht="45">
      <c r="A141" s="85" t="s">
        <v>146</v>
      </c>
      <c r="B141" s="84" t="s">
        <v>139</v>
      </c>
      <c r="C141" s="109">
        <v>8500</v>
      </c>
      <c r="D141" s="74">
        <f>H141+I141+J141+P141+Q141+T141+M141+E141</f>
        <v>8500</v>
      </c>
      <c r="E141" s="74"/>
      <c r="F141" s="74"/>
      <c r="G141" s="74"/>
      <c r="H141" s="110"/>
      <c r="I141" s="110"/>
      <c r="J141" s="110"/>
      <c r="K141" s="74"/>
      <c r="L141" s="110"/>
      <c r="M141" s="110"/>
      <c r="N141" s="110"/>
      <c r="O141" s="110"/>
      <c r="P141" s="144">
        <v>8500</v>
      </c>
      <c r="Q141" s="74"/>
      <c r="R141" s="74"/>
      <c r="S141" s="74"/>
      <c r="T141" s="74"/>
      <c r="U141" s="113"/>
      <c r="V141" s="102"/>
    </row>
    <row r="142" spans="1:22" s="7" customFormat="1" ht="43.5" customHeight="1">
      <c r="A142" s="4" t="s">
        <v>103</v>
      </c>
      <c r="B142" s="73" t="s">
        <v>134</v>
      </c>
      <c r="C142" s="39">
        <v>10000</v>
      </c>
      <c r="D142" s="75">
        <f>H142+I142+J142+P142+Q142+T142+M142+E142+S142</f>
        <v>10000</v>
      </c>
      <c r="E142" s="37"/>
      <c r="F142" s="37"/>
      <c r="G142" s="37"/>
      <c r="H142" s="36"/>
      <c r="I142" s="36"/>
      <c r="J142" s="36"/>
      <c r="K142" s="74"/>
      <c r="L142" s="36"/>
      <c r="M142" s="36"/>
      <c r="N142" s="36"/>
      <c r="O142" s="36"/>
      <c r="P142" s="146"/>
      <c r="Q142" s="35"/>
      <c r="R142" s="35"/>
      <c r="S142" s="35">
        <v>10000</v>
      </c>
      <c r="T142" s="35"/>
      <c r="U142" s="70"/>
      <c r="V142" s="102">
        <f>C142-D142</f>
        <v>0</v>
      </c>
    </row>
    <row r="143" spans="1:22" s="177" customFormat="1" ht="44.25" customHeight="1">
      <c r="A143" s="157" t="s">
        <v>103</v>
      </c>
      <c r="B143" s="171" t="s">
        <v>118</v>
      </c>
      <c r="C143" s="201">
        <v>10000</v>
      </c>
      <c r="D143" s="221">
        <f>H143+I143+J143+P143+Q143+T143+M143+E143</f>
        <v>10000</v>
      </c>
      <c r="E143" s="165">
        <f>SUM(F143:G143)</f>
        <v>0</v>
      </c>
      <c r="F143" s="165"/>
      <c r="G143" s="165"/>
      <c r="H143" s="211"/>
      <c r="I143" s="211"/>
      <c r="J143" s="211"/>
      <c r="K143" s="173">
        <f>SUM(L143:M143)</f>
        <v>0</v>
      </c>
      <c r="L143" s="211"/>
      <c r="M143" s="211"/>
      <c r="N143" s="211"/>
      <c r="O143" s="211"/>
      <c r="P143" s="162">
        <v>10000</v>
      </c>
      <c r="Q143" s="165"/>
      <c r="R143" s="165"/>
      <c r="S143" s="165"/>
      <c r="T143" s="165"/>
      <c r="U143" s="204">
        <v>10000</v>
      </c>
      <c r="V143" s="173">
        <f>C143-D143</f>
        <v>0</v>
      </c>
    </row>
    <row r="144" spans="1:22" s="177" customFormat="1" ht="64.5" customHeight="1">
      <c r="A144" s="169" t="s">
        <v>103</v>
      </c>
      <c r="B144" s="231" t="s">
        <v>119</v>
      </c>
      <c r="C144" s="159">
        <v>32000</v>
      </c>
      <c r="D144" s="193">
        <f>H144+I144+J144+P144+Q144+T144+M144+E144</f>
        <v>32000</v>
      </c>
      <c r="E144" s="160">
        <f>SUM(F144:G144)</f>
        <v>0</v>
      </c>
      <c r="F144" s="160"/>
      <c r="G144" s="160"/>
      <c r="H144" s="211"/>
      <c r="I144" s="211"/>
      <c r="J144" s="211"/>
      <c r="K144" s="161">
        <f>SUM(L144:M144)</f>
        <v>0</v>
      </c>
      <c r="L144" s="211"/>
      <c r="M144" s="211"/>
      <c r="N144" s="211"/>
      <c r="O144" s="211"/>
      <c r="P144" s="162">
        <v>32000</v>
      </c>
      <c r="Q144" s="165"/>
      <c r="R144" s="165"/>
      <c r="S144" s="165"/>
      <c r="T144" s="165"/>
      <c r="U144" s="204">
        <v>32000</v>
      </c>
      <c r="V144" s="173">
        <f>C144-D144</f>
        <v>0</v>
      </c>
    </row>
    <row r="145" spans="1:22" s="177" customFormat="1" ht="37.5" customHeight="1">
      <c r="A145" s="169" t="s">
        <v>103</v>
      </c>
      <c r="B145" s="209" t="s">
        <v>104</v>
      </c>
      <c r="C145" s="210">
        <f>15000-5317</f>
        <v>9683</v>
      </c>
      <c r="D145" s="193">
        <f t="shared" si="38"/>
        <v>9683</v>
      </c>
      <c r="E145" s="160"/>
      <c r="F145" s="160"/>
      <c r="G145" s="160"/>
      <c r="H145" s="211"/>
      <c r="I145" s="211"/>
      <c r="J145" s="211"/>
      <c r="K145" s="211"/>
      <c r="L145" s="211"/>
      <c r="M145" s="211"/>
      <c r="N145" s="211"/>
      <c r="O145" s="211"/>
      <c r="P145" s="162">
        <f>15000-5317</f>
        <v>9683</v>
      </c>
      <c r="Q145" s="165"/>
      <c r="R145" s="165"/>
      <c r="S145" s="165"/>
      <c r="T145" s="165"/>
      <c r="U145" s="204">
        <v>15000</v>
      </c>
      <c r="V145" s="165">
        <f>C145-H145-I145-J145-P145-Q145-T145-M145--R145-E145</f>
        <v>0</v>
      </c>
    </row>
    <row r="146" spans="1:22" s="92" customFormat="1" ht="60.75" customHeight="1" hidden="1">
      <c r="A146" s="88" t="s">
        <v>27</v>
      </c>
      <c r="B146" s="136" t="s">
        <v>35</v>
      </c>
      <c r="C146" s="137"/>
      <c r="D146" s="89">
        <f t="shared" si="38"/>
        <v>0</v>
      </c>
      <c r="E146" s="34"/>
      <c r="F146" s="34"/>
      <c r="G146" s="34"/>
      <c r="H146" s="138"/>
      <c r="I146" s="138"/>
      <c r="J146" s="138"/>
      <c r="K146" s="138"/>
      <c r="L146" s="138"/>
      <c r="M146" s="138"/>
      <c r="N146" s="138"/>
      <c r="O146" s="138"/>
      <c r="P146" s="146"/>
      <c r="Q146" s="127"/>
      <c r="R146" s="127"/>
      <c r="S146" s="127"/>
      <c r="T146" s="127"/>
      <c r="U146" s="128"/>
      <c r="V146" s="127"/>
    </row>
    <row r="147" spans="1:22" s="92" customFormat="1" ht="60.75" customHeight="1" hidden="1">
      <c r="A147" s="88" t="s">
        <v>27</v>
      </c>
      <c r="B147" s="136" t="s">
        <v>38</v>
      </c>
      <c r="C147" s="137"/>
      <c r="D147" s="89">
        <f t="shared" si="38"/>
        <v>0</v>
      </c>
      <c r="E147" s="34"/>
      <c r="F147" s="34"/>
      <c r="G147" s="34"/>
      <c r="H147" s="138"/>
      <c r="I147" s="138"/>
      <c r="J147" s="138"/>
      <c r="K147" s="138"/>
      <c r="L147" s="138"/>
      <c r="M147" s="138"/>
      <c r="N147" s="138"/>
      <c r="O147" s="138"/>
      <c r="P147" s="146"/>
      <c r="Q147" s="127"/>
      <c r="R147" s="127"/>
      <c r="S147" s="127"/>
      <c r="T147" s="127"/>
      <c r="U147" s="128"/>
      <c r="V147" s="127"/>
    </row>
    <row r="148" spans="1:22" s="92" customFormat="1" ht="60.75" customHeight="1" hidden="1">
      <c r="A148" s="88" t="s">
        <v>27</v>
      </c>
      <c r="B148" s="136" t="s">
        <v>39</v>
      </c>
      <c r="C148" s="137"/>
      <c r="D148" s="89">
        <f t="shared" si="38"/>
        <v>0</v>
      </c>
      <c r="E148" s="34"/>
      <c r="F148" s="34"/>
      <c r="G148" s="34"/>
      <c r="H148" s="138"/>
      <c r="I148" s="138"/>
      <c r="J148" s="138"/>
      <c r="K148" s="138"/>
      <c r="L148" s="138"/>
      <c r="M148" s="138"/>
      <c r="N148" s="138"/>
      <c r="O148" s="138"/>
      <c r="P148" s="146"/>
      <c r="Q148" s="127"/>
      <c r="R148" s="127"/>
      <c r="S148" s="127"/>
      <c r="T148" s="127"/>
      <c r="U148" s="128"/>
      <c r="V148" s="127"/>
    </row>
    <row r="149" spans="1:22" s="92" customFormat="1" ht="60.75" customHeight="1" hidden="1">
      <c r="A149" s="88" t="s">
        <v>27</v>
      </c>
      <c r="B149" s="136" t="s">
        <v>40</v>
      </c>
      <c r="C149" s="137"/>
      <c r="D149" s="89">
        <f t="shared" si="38"/>
        <v>0</v>
      </c>
      <c r="E149" s="34"/>
      <c r="F149" s="34"/>
      <c r="G149" s="34"/>
      <c r="H149" s="138"/>
      <c r="I149" s="138"/>
      <c r="J149" s="138"/>
      <c r="K149" s="138"/>
      <c r="L149" s="138"/>
      <c r="M149" s="138"/>
      <c r="N149" s="138"/>
      <c r="O149" s="138"/>
      <c r="P149" s="146"/>
      <c r="Q149" s="127"/>
      <c r="R149" s="127"/>
      <c r="S149" s="127"/>
      <c r="T149" s="127"/>
      <c r="U149" s="128"/>
      <c r="V149" s="127"/>
    </row>
    <row r="150" spans="1:22" s="92" customFormat="1" ht="60.75" customHeight="1" hidden="1">
      <c r="A150" s="88" t="s">
        <v>27</v>
      </c>
      <c r="B150" s="136" t="s">
        <v>41</v>
      </c>
      <c r="C150" s="137"/>
      <c r="D150" s="89">
        <f t="shared" si="38"/>
        <v>0</v>
      </c>
      <c r="E150" s="34"/>
      <c r="F150" s="34"/>
      <c r="G150" s="34"/>
      <c r="H150" s="138"/>
      <c r="I150" s="138"/>
      <c r="J150" s="138"/>
      <c r="K150" s="138"/>
      <c r="L150" s="138"/>
      <c r="M150" s="138"/>
      <c r="N150" s="138"/>
      <c r="O150" s="138"/>
      <c r="P150" s="146"/>
      <c r="Q150" s="127"/>
      <c r="R150" s="127"/>
      <c r="S150" s="127"/>
      <c r="T150" s="127"/>
      <c r="U150" s="128"/>
      <c r="V150" s="127"/>
    </row>
    <row r="151" spans="1:22" s="177" customFormat="1" ht="27.75" customHeight="1">
      <c r="A151" s="157" t="s">
        <v>103</v>
      </c>
      <c r="B151" s="209" t="s">
        <v>116</v>
      </c>
      <c r="C151" s="201">
        <v>35000</v>
      </c>
      <c r="D151" s="221">
        <f>H151+I151+J151+P151+Q151+T151+M151+E151</f>
        <v>35000</v>
      </c>
      <c r="E151" s="165">
        <f>SUM(F151:G151)</f>
        <v>0</v>
      </c>
      <c r="F151" s="165"/>
      <c r="G151" s="165"/>
      <c r="H151" s="211"/>
      <c r="I151" s="211"/>
      <c r="J151" s="211"/>
      <c r="K151" s="211"/>
      <c r="L151" s="211"/>
      <c r="M151" s="211"/>
      <c r="N151" s="211"/>
      <c r="O151" s="211"/>
      <c r="P151" s="162">
        <v>35000</v>
      </c>
      <c r="Q151" s="165"/>
      <c r="R151" s="165"/>
      <c r="S151" s="165"/>
      <c r="T151" s="165"/>
      <c r="U151" s="204">
        <v>35000</v>
      </c>
      <c r="V151" s="165">
        <f>C151-H151-I151-J151-P151-Q151-T151-M151-R151-E151</f>
        <v>0</v>
      </c>
    </row>
    <row r="152" spans="1:22" s="7" customFormat="1" ht="27.75" customHeight="1">
      <c r="A152" s="85">
        <v>7322</v>
      </c>
      <c r="B152" s="232" t="s">
        <v>126</v>
      </c>
      <c r="C152" s="229">
        <v>40000</v>
      </c>
      <c r="D152" s="230">
        <f>H152+I152+J152+P152+Q152+T152+M152+E152</f>
        <v>40000</v>
      </c>
      <c r="E152" s="35"/>
      <c r="F152" s="35"/>
      <c r="G152" s="35"/>
      <c r="H152" s="36"/>
      <c r="I152" s="36"/>
      <c r="J152" s="36"/>
      <c r="K152" s="36"/>
      <c r="L152" s="36"/>
      <c r="M152" s="36"/>
      <c r="N152" s="36"/>
      <c r="O152" s="36"/>
      <c r="P152" s="146">
        <v>40000</v>
      </c>
      <c r="Q152" s="35"/>
      <c r="R152" s="35"/>
      <c r="S152" s="35"/>
      <c r="T152" s="35"/>
      <c r="U152" s="70"/>
      <c r="V152" s="102">
        <f>C152-D152</f>
        <v>0</v>
      </c>
    </row>
    <row r="153" spans="1:22" s="92" customFormat="1" ht="122.25" customHeight="1">
      <c r="A153" s="88" t="s">
        <v>117</v>
      </c>
      <c r="B153" s="184" t="s">
        <v>84</v>
      </c>
      <c r="C153" s="137">
        <v>309000</v>
      </c>
      <c r="D153" s="89">
        <f>H153+I153+J153+P153+Q153+T153+M153+E153+O153</f>
        <v>309000</v>
      </c>
      <c r="E153" s="34">
        <f>SUM(F153:G153)</f>
        <v>0</v>
      </c>
      <c r="F153" s="34"/>
      <c r="G153" s="34"/>
      <c r="H153" s="138"/>
      <c r="I153" s="138"/>
      <c r="J153" s="138"/>
      <c r="K153" s="138"/>
      <c r="L153" s="138"/>
      <c r="M153" s="138"/>
      <c r="N153" s="138"/>
      <c r="O153" s="127">
        <v>300000</v>
      </c>
      <c r="P153" s="185"/>
      <c r="Q153" s="127">
        <v>9000</v>
      </c>
      <c r="R153" s="127"/>
      <c r="S153" s="127"/>
      <c r="T153" s="127"/>
      <c r="U153" s="128">
        <v>309000</v>
      </c>
      <c r="V153" s="127">
        <f>C153-H153-I153-J153-P153-Q153-T153-M153-R153-E153-O153</f>
        <v>0</v>
      </c>
    </row>
    <row r="154" spans="1:22" s="92" customFormat="1" ht="117.75" customHeight="1">
      <c r="A154" s="88" t="s">
        <v>117</v>
      </c>
      <c r="B154" s="184" t="s">
        <v>85</v>
      </c>
      <c r="C154" s="186">
        <v>257500</v>
      </c>
      <c r="D154" s="89">
        <f>H154+I154+J154+P154+Q154+T154+M154+E154+O154</f>
        <v>257500</v>
      </c>
      <c r="E154" s="127">
        <f>SUM(F154:G154)</f>
        <v>0</v>
      </c>
      <c r="F154" s="155"/>
      <c r="G154" s="155"/>
      <c r="H154" s="187"/>
      <c r="I154" s="188"/>
      <c r="J154" s="188"/>
      <c r="K154" s="188"/>
      <c r="L154" s="188"/>
      <c r="M154" s="188"/>
      <c r="N154" s="188"/>
      <c r="O154" s="155">
        <v>250000</v>
      </c>
      <c r="P154" s="189"/>
      <c r="Q154" s="155">
        <v>7500</v>
      </c>
      <c r="R154" s="155"/>
      <c r="S154" s="155"/>
      <c r="T154" s="155"/>
      <c r="U154" s="190">
        <v>257500</v>
      </c>
      <c r="V154" s="127">
        <f>C154-H154-I154-J154-P154-Q154-T154-M154-R154-E154-O154</f>
        <v>0</v>
      </c>
    </row>
    <row r="155" spans="1:22" s="57" customFormat="1" ht="27.75" customHeight="1">
      <c r="A155" s="50"/>
      <c r="B155" s="55" t="s">
        <v>6</v>
      </c>
      <c r="C155" s="56">
        <f aca="true" t="shared" si="39" ref="C155:V155">C106+C128</f>
        <v>7295865.300000001</v>
      </c>
      <c r="D155" s="56">
        <f t="shared" si="39"/>
        <v>7103865.300000001</v>
      </c>
      <c r="E155" s="56">
        <f t="shared" si="39"/>
        <v>2422</v>
      </c>
      <c r="F155" s="56">
        <f t="shared" si="39"/>
        <v>0</v>
      </c>
      <c r="G155" s="213">
        <f t="shared" si="39"/>
        <v>2422</v>
      </c>
      <c r="H155" s="56">
        <f t="shared" si="39"/>
        <v>0</v>
      </c>
      <c r="I155" s="56">
        <f t="shared" si="39"/>
        <v>0</v>
      </c>
      <c r="J155" s="56">
        <f t="shared" si="39"/>
        <v>0</v>
      </c>
      <c r="K155" s="56">
        <f t="shared" si="39"/>
        <v>450000</v>
      </c>
      <c r="L155" s="56">
        <f t="shared" si="39"/>
        <v>0</v>
      </c>
      <c r="M155" s="56">
        <f t="shared" si="39"/>
        <v>450000</v>
      </c>
      <c r="N155" s="56">
        <f t="shared" si="39"/>
        <v>3503626.71</v>
      </c>
      <c r="O155" s="34">
        <f t="shared" si="39"/>
        <v>1891873.77</v>
      </c>
      <c r="P155" s="56">
        <f t="shared" si="39"/>
        <v>288442.82</v>
      </c>
      <c r="Q155" s="56">
        <f t="shared" si="39"/>
        <v>221200</v>
      </c>
      <c r="R155" s="56">
        <f t="shared" si="39"/>
        <v>0</v>
      </c>
      <c r="S155" s="56">
        <f t="shared" si="39"/>
        <v>10000</v>
      </c>
      <c r="T155" s="213">
        <f t="shared" si="39"/>
        <v>736300</v>
      </c>
      <c r="U155" s="34">
        <f t="shared" si="39"/>
        <v>4692895.59</v>
      </c>
      <c r="V155" s="56">
        <f t="shared" si="39"/>
        <v>0</v>
      </c>
    </row>
    <row r="156" spans="1:22" s="60" customFormat="1" ht="27.75" customHeight="1">
      <c r="A156" s="58"/>
      <c r="B156" s="59" t="s">
        <v>8</v>
      </c>
      <c r="C156" s="34">
        <f aca="true" t="shared" si="40" ref="C156:V156">C155+C102</f>
        <v>39608851.5</v>
      </c>
      <c r="D156" s="56">
        <f t="shared" si="40"/>
        <v>23206156.34</v>
      </c>
      <c r="E156" s="125">
        <f t="shared" si="40"/>
        <v>2997684</v>
      </c>
      <c r="F156" s="125">
        <f t="shared" si="40"/>
        <v>2980000</v>
      </c>
      <c r="G156" s="125">
        <f t="shared" si="40"/>
        <v>17684</v>
      </c>
      <c r="H156" s="56">
        <f t="shared" si="40"/>
        <v>0</v>
      </c>
      <c r="I156" s="56">
        <f t="shared" si="40"/>
        <v>0</v>
      </c>
      <c r="J156" s="56">
        <f t="shared" si="40"/>
        <v>0</v>
      </c>
      <c r="K156" s="213">
        <f t="shared" si="40"/>
        <v>5134300</v>
      </c>
      <c r="L156" s="213">
        <f t="shared" si="40"/>
        <v>4560000</v>
      </c>
      <c r="M156" s="56">
        <f t="shared" si="40"/>
        <v>574300</v>
      </c>
      <c r="N156" s="56">
        <f t="shared" si="40"/>
        <v>3503626.71</v>
      </c>
      <c r="O156" s="125">
        <f t="shared" si="40"/>
        <v>1891873.77</v>
      </c>
      <c r="P156" s="207">
        <f t="shared" si="40"/>
        <v>2301085.33</v>
      </c>
      <c r="Q156" s="56">
        <f t="shared" si="40"/>
        <v>2880099.5300000003</v>
      </c>
      <c r="R156" s="125">
        <f t="shared" si="40"/>
        <v>3441400</v>
      </c>
      <c r="S156" s="125">
        <f t="shared" si="40"/>
        <v>50000</v>
      </c>
      <c r="T156" s="125">
        <f t="shared" si="40"/>
        <v>1006087</v>
      </c>
      <c r="U156" s="206">
        <f t="shared" si="40"/>
        <v>12531794.58</v>
      </c>
      <c r="V156" s="215">
        <f t="shared" si="40"/>
        <v>16054497.16</v>
      </c>
    </row>
    <row r="157" spans="1:22" s="40" customFormat="1" ht="36.75" customHeight="1">
      <c r="A157" s="43"/>
      <c r="B157" s="44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274"/>
      <c r="Q157" s="41"/>
      <c r="R157" s="41"/>
      <c r="S157" s="41"/>
      <c r="T157" s="41"/>
      <c r="U157" s="41"/>
      <c r="V157" s="41"/>
    </row>
    <row r="158" spans="1:22" s="10" customFormat="1" ht="26.25" customHeight="1">
      <c r="A158" s="11"/>
      <c r="B158" s="249" t="s">
        <v>163</v>
      </c>
      <c r="C158" s="28"/>
      <c r="D158" s="33"/>
      <c r="E158" s="33"/>
      <c r="F158" s="33"/>
      <c r="G158" s="33"/>
      <c r="H158" s="19"/>
      <c r="I158" s="19"/>
      <c r="J158" s="19"/>
      <c r="K158" s="19"/>
      <c r="L158" s="19"/>
      <c r="M158" s="19"/>
      <c r="N158" s="19"/>
      <c r="O158" s="19"/>
      <c r="P158" s="275"/>
      <c r="Q158" s="20"/>
      <c r="R158" s="20"/>
      <c r="S158" s="20"/>
      <c r="T158" s="20"/>
      <c r="U158" s="20"/>
      <c r="V158" s="90"/>
    </row>
    <row r="159" spans="1:22" s="10" customFormat="1" ht="13.5" customHeight="1">
      <c r="A159" s="12"/>
      <c r="B159" s="12"/>
      <c r="C159" s="29"/>
      <c r="D159" s="29"/>
      <c r="E159" s="29"/>
      <c r="F159" s="29"/>
      <c r="G159" s="29"/>
      <c r="H159" s="13"/>
      <c r="I159" s="13"/>
      <c r="J159" s="13"/>
      <c r="K159" s="13"/>
      <c r="L159" s="13"/>
      <c r="M159" s="13"/>
      <c r="N159" s="13"/>
      <c r="O159" s="13"/>
      <c r="P159" s="275"/>
      <c r="Q159" s="20"/>
      <c r="R159" s="20"/>
      <c r="S159" s="20"/>
      <c r="T159" s="20"/>
      <c r="U159" s="20"/>
      <c r="V159" s="91"/>
    </row>
    <row r="160" spans="1:22" s="10" customFormat="1" ht="22.5">
      <c r="A160" s="12"/>
      <c r="B160" s="14"/>
      <c r="C160" s="30"/>
      <c r="D160" s="29"/>
      <c r="E160" s="29"/>
      <c r="F160" s="29"/>
      <c r="G160" s="29"/>
      <c r="H160" s="13"/>
      <c r="I160" s="13"/>
      <c r="J160" s="13"/>
      <c r="K160" s="13"/>
      <c r="L160" s="13"/>
      <c r="M160" s="13"/>
      <c r="N160" s="13"/>
      <c r="O160" s="13"/>
      <c r="P160" s="260"/>
      <c r="Q160" s="260"/>
      <c r="R160" s="260"/>
      <c r="S160" s="260"/>
      <c r="T160" s="260"/>
      <c r="U160" s="260"/>
      <c r="V160" s="21"/>
    </row>
    <row r="161" spans="1:22" s="17" customFormat="1" ht="20.25">
      <c r="A161" s="15"/>
      <c r="B161" s="15"/>
      <c r="C161" s="31"/>
      <c r="D161" s="31"/>
      <c r="E161" s="31"/>
      <c r="F161" s="31"/>
      <c r="G161" s="31"/>
      <c r="H161" s="16"/>
      <c r="I161" s="16"/>
      <c r="J161" s="16"/>
      <c r="K161" s="16"/>
      <c r="L161" s="16"/>
      <c r="M161" s="16"/>
      <c r="N161" s="16"/>
      <c r="O161" s="16"/>
      <c r="P161" s="139"/>
      <c r="Q161" s="16"/>
      <c r="R161" s="16"/>
      <c r="S161" s="16"/>
      <c r="T161" s="16"/>
      <c r="U161" s="16"/>
      <c r="V161" s="22"/>
    </row>
    <row r="162" spans="10:15" ht="20.25">
      <c r="J162" s="23"/>
      <c r="K162" s="23"/>
      <c r="L162" s="23"/>
      <c r="M162" s="23"/>
      <c r="N162" s="23"/>
      <c r="O162" s="23"/>
    </row>
  </sheetData>
  <sheetProtection/>
  <mergeCells count="28">
    <mergeCell ref="A1:M2"/>
    <mergeCell ref="A5:D5"/>
    <mergeCell ref="I8:I9"/>
    <mergeCell ref="A7:V7"/>
    <mergeCell ref="A4:D4"/>
    <mergeCell ref="C8:C10"/>
    <mergeCell ref="D8:D10"/>
    <mergeCell ref="N9:N10"/>
    <mergeCell ref="O9:O10"/>
    <mergeCell ref="P8:P10"/>
    <mergeCell ref="P160:U160"/>
    <mergeCell ref="A12:V12"/>
    <mergeCell ref="A103:V103"/>
    <mergeCell ref="E8:G8"/>
    <mergeCell ref="E9:E10"/>
    <mergeCell ref="F9:F10"/>
    <mergeCell ref="G9:G10"/>
    <mergeCell ref="H8:H10"/>
    <mergeCell ref="A8:A10"/>
    <mergeCell ref="B8:B10"/>
    <mergeCell ref="K8:O8"/>
    <mergeCell ref="K9:M9"/>
    <mergeCell ref="V8:V10"/>
    <mergeCell ref="Q8:Q10"/>
    <mergeCell ref="R8:R10"/>
    <mergeCell ref="T8:T10"/>
    <mergeCell ref="U8:U10"/>
    <mergeCell ref="S8:S10"/>
  </mergeCells>
  <printOptions/>
  <pageMargins left="0.25" right="0.15" top="0.35433070866141736" bottom="0.2755905511811024" header="0.31496062992125984" footer="0.2755905511811024"/>
  <pageSetup horizontalDpi="600" verticalDpi="600" orientation="landscape" paperSize="9" scale="34" r:id="rId1"/>
  <headerFooter alignWithMargins="0">
    <oddFooter>&amp;R&amp;P</oddFooter>
  </headerFooter>
  <rowBreaks count="2" manualBreakCount="2">
    <brk id="33" max="21" man="1"/>
    <brk id="5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u252108</cp:lastModifiedBy>
  <cp:lastPrinted>2018-05-22T11:53:15Z</cp:lastPrinted>
  <dcterms:created xsi:type="dcterms:W3CDTF">2012-08-02T06:19:34Z</dcterms:created>
  <dcterms:modified xsi:type="dcterms:W3CDTF">2018-05-22T11:53:18Z</dcterms:modified>
  <cp:category/>
  <cp:version/>
  <cp:contentType/>
  <cp:contentStatus/>
</cp:coreProperties>
</file>