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1"/>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Доходи'!$A$1:$G$71</definedName>
    <definedName name="_xlnm.Print_Area" localSheetId="1">'2 Видатки'!$A$1:$H$113</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<sst xmlns="http://schemas.openxmlformats.org/spreadsheetml/2006/main" count="276" uniqueCount="242">
  <si>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</si>
  <si>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</si>
  <si>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</si>
  <si>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</si>
  <si>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</si>
  <si>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</si>
  <si>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</si>
  <si>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</si>
  <si>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</si>
  <si>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</si>
  <si>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</si>
  <si>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</si>
  <si>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</si>
  <si>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</si>
  <si>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</si>
  <si>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</si>
  <si>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</si>
  <si>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</si>
  <si>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</si>
  <si>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</si>
  <si>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</si>
  <si>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</si>
  <si>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</si>
  <si>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</si>
  <si>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</si>
  <si>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</si>
  <si>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</si>
  <si>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</si>
  <si>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</si>
  <si>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</si>
  <si>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</si>
  <si>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</si>
  <si>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</si>
  <si>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</si>
  <si>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</si>
  <si>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</si>
  <si>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</si>
  <si>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</si>
  <si>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</si>
  <si>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</si>
  <si>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</si>
  <si>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</si>
  <si>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</si>
  <si>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</si>
  <si>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</si>
  <si>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</si>
  <si>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</si>
  <si>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</si>
  <si>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</si>
  <si>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</si>
  <si>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</si>
  <si>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</si>
  <si>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</si>
  <si>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</si>
  <si>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</si>
  <si>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</si>
  <si>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</si>
  <si>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</si>
  <si>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</si>
  <si>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</si>
  <si>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</si>
  <si>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</si>
  <si>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</si>
  <si>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</si>
  <si>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</si>
  <si>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</si>
  <si>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</si>
  <si>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</si>
  <si>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</si>
  <si>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</si>
  <si>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</si>
  <si>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</si>
  <si>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</si>
  <si>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</si>
  <si>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</si>
  <si>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</si>
  <si>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</si>
  <si>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</si>
  <si>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</si>
  <si>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</si>
  <si>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</si>
  <si>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</si>
  <si>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</si>
  <si>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</si>
  <si>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</si>
  <si>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</si>
  <si>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</si>
  <si>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</si>
  <si>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</si>
  <si>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</si>
  <si>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</si>
  <si>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</si>
  <si>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</si>
  <si>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</si>
  <si>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</si>
  <si>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</si>
  <si>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</si>
  <si>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</si>
  <si>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</si>
  <si>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</si>
  <si>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</si>
  <si>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</si>
  <si>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</si>
  <si>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</si>
  <si>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</si>
  <si>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</si>
  <si>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</si>
  <si>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</si>
  <si>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</si>
  <si>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</si>
  <si>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</si>
  <si>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</si>
  <si>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</si>
  <si>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</si>
  <si>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</si>
  <si>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</si>
  <si>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</si>
  <si>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</si>
  <si>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</si>
  <si>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</si>
  <si>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</si>
  <si>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</si>
  <si>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</si>
  <si>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</si>
  <si>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</si>
  <si>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</si>
  <si>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</si>
  <si>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</si>
  <si>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</si>
  <si>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</si>
  <si>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</si>
  <si>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</si>
  <si>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</si>
  <si>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</si>
  <si>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</si>
  <si>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</si>
  <si>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</si>
  <si>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</si>
  <si>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</si>
  <si>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</si>
  <si>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</si>
  <si>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</si>
  <si>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</si>
  <si>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</si>
  <si>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</si>
  <si>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</si>
  <si>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</si>
  <si>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</si>
  <si>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</si>
  <si>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</si>
  <si>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</si>
  <si>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</si>
  <si>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</si>
  <si>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</si>
  <si>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</si>
  <si>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</si>
  <si>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</si>
  <si>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</si>
  <si>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</si>
  <si>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</si>
  <si>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</si>
  <si>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</si>
  <si>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</si>
  <si>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</si>
  <si>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</si>
  <si>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</si>
  <si>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</si>
  <si>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</si>
  <si>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</si>
  <si>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</si>
  <si>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</si>
  <si>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</si>
  <si>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</si>
  <si>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</si>
  <si>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</si>
  <si>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</si>
  <si>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</si>
  <si>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</si>
  <si>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</si>
  <si>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</si>
  <si>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</si>
  <si>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</si>
  <si>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</si>
  <si>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</si>
  <si>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</si>
  <si>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</si>
  <si>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</si>
  <si>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</si>
  <si>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</si>
  <si>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</si>
  <si>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</si>
  <si>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</si>
  <si>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</si>
  <si>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</si>
  <si>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</si>
  <si>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</si>
  <si>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</si>
  <si>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</si>
  <si>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</si>
  <si>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</si>
  <si>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</si>
  <si>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</si>
  <si>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</si>
  <si>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</si>
  <si>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</si>
  <si>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</si>
  <si>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</si>
  <si>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</si>
  <si>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</si>
  <si>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</si>
  <si>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</si>
  <si>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</si>
  <si>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</si>
  <si>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</si>
  <si>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</si>
  <si>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</si>
  <si>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</si>
  <si>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</si>
  <si>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</si>
  <si>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</si>
  <si>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</si>
  <si>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</si>
  <si>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</si>
  <si>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</si>
  <si>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</si>
  <si>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</si>
  <si>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</si>
  <si>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</si>
  <si>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</si>
  <si>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</si>
  <si>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та спеціальному фонду за 9 місяців 2016 року</t>
  </si>
  <si>
    <t>за 9 місяців 2016 року"</t>
  </si>
  <si>
    <t>Уточнені бюджетні призначення за 9 місяців 2016 року</t>
  </si>
  <si>
    <t>Субвенція з державного бюджету місцевим бюджетам на здійснення заходів щодо соціально-економічного розвитку окремих територій</t>
  </si>
  <si>
    <t>110201</t>
  </si>
  <si>
    <t>% виконання до уточнених бюджетних призначень на 9 місяців 2016 року</t>
  </si>
  <si>
    <t>Від органів державного управління </t>
  </si>
  <si>
    <r>
      <t>Субвенції</t>
    </r>
    <r>
      <rPr>
        <b/>
        <sz val="12"/>
        <rFont val="Times New Roman"/>
        <family val="1"/>
      </rPr>
      <t> </t>
    </r>
  </si>
  <si>
    <t xml:space="preserve"> 22 грудня  2016 року</t>
  </si>
  <si>
    <t>Керуючий справами виконавчого</t>
  </si>
  <si>
    <t>апарату районної ради</t>
  </si>
  <si>
    <t>С.М.Струк</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</si>
</sst>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55">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34"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24" borderId="0" applyNumberFormat="0" applyBorder="0" applyAlignment="0" applyProtection="0"/>
  </cellStyleXfs>
  <cellXfs count="171">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20"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49" fontId="19" fillId="0" borderId="11" xfId="0" applyNumberFormat="1" applyFont="1" applyFill="1" applyBorder="1" applyAlignment="1">
      <alignment horizontal="center" vertical="top"/>
    </xf>
    <xf numFmtId="0" fontId="19"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19" fillId="0" borderId="10" xfId="0" applyNumberFormat="1" applyFont="1" applyFill="1" applyBorder="1" applyAlignment="1">
      <alignment horizontal="center" vertical="top"/>
    </xf>
    <xf numFmtId="0" fontId="19"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0" fontId="20" fillId="0" borderId="10" xfId="0" applyFont="1" applyFill="1" applyBorder="1" applyAlignment="1">
      <alignment vertical="center" wrapText="1"/>
    </xf>
    <xf numFmtId="1" fontId="12"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49" fontId="20" fillId="0" borderId="12" xfId="0" applyNumberFormat="1" applyFont="1" applyFill="1" applyBorder="1" applyAlignment="1">
      <alignment horizontal="center" vertical="top"/>
    </xf>
    <xf numFmtId="0" fontId="20" fillId="0" borderId="12" xfId="54" applyFont="1" applyFill="1" applyBorder="1" applyAlignment="1" applyProtection="1">
      <alignment vertical="center" wrapText="1"/>
      <protection/>
    </xf>
    <xf numFmtId="1" fontId="12" fillId="0" borderId="12" xfId="0" applyNumberFormat="1" applyFont="1" applyFill="1" applyBorder="1" applyAlignment="1">
      <alignment horizontal="center" vertical="top"/>
    </xf>
    <xf numFmtId="0" fontId="20"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20"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20" fillId="0" borderId="11" xfId="0" applyNumberFormat="1" applyFont="1" applyFill="1" applyBorder="1" applyAlignment="1">
      <alignment horizontal="center" vertical="top"/>
    </xf>
    <xf numFmtId="0" fontId="20" fillId="0" borderId="11" xfId="54" applyFont="1" applyFill="1" applyBorder="1" applyAlignment="1" applyProtection="1">
      <alignment vertical="center" wrapText="1"/>
      <protection/>
    </xf>
    <xf numFmtId="1" fontId="12"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20"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19" fillId="0" borderId="10" xfId="0" applyFont="1" applyFill="1" applyBorder="1" applyAlignment="1">
      <alignment horizontal="center" vertical="top"/>
    </xf>
    <xf numFmtId="0" fontId="20" fillId="0" borderId="10" xfId="0" applyFont="1" applyFill="1" applyBorder="1" applyAlignment="1">
      <alignment horizontal="center" vertical="top"/>
    </xf>
    <xf numFmtId="0" fontId="7" fillId="0" borderId="0" xfId="0" applyFont="1" applyFill="1" applyBorder="1" applyAlignment="1">
      <alignment horizontal="right" vertical="top"/>
    </xf>
    <xf numFmtId="1" fontId="12"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20" fillId="0" borderId="12" xfId="0" applyFont="1" applyFill="1" applyBorder="1" applyAlignment="1">
      <alignment horizontal="center" vertical="top"/>
    </xf>
    <xf numFmtId="0" fontId="20" fillId="0" borderId="12" xfId="0" applyFont="1" applyFill="1" applyBorder="1" applyAlignment="1">
      <alignment vertical="top" wrapText="1"/>
    </xf>
    <xf numFmtId="1" fontId="13" fillId="0" borderId="11"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19" fillId="0" borderId="12"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1" xfId="0" applyFont="1" applyFill="1" applyBorder="1" applyAlignment="1">
      <alignment horizontal="left" vertical="top"/>
    </xf>
    <xf numFmtId="0" fontId="19"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19"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80"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21" fillId="0" borderId="0" xfId="0" applyFont="1" applyFill="1" applyAlignment="1">
      <alignment horizontal="right" vertical="top"/>
    </xf>
    <xf numFmtId="0" fontId="21" fillId="0" borderId="0" xfId="0" applyFont="1" applyFill="1" applyAlignment="1">
      <alignment horizontal="right" vertical="top" wrapText="1"/>
    </xf>
    <xf numFmtId="180" fontId="21" fillId="0" borderId="0" xfId="0" applyNumberFormat="1" applyFont="1" applyFill="1" applyAlignment="1">
      <alignment horizontal="center" vertical="top"/>
    </xf>
    <xf numFmtId="0" fontId="20" fillId="0" borderId="10" xfId="53" applyFont="1" applyFill="1" applyBorder="1" quotePrefix="1">
      <alignment/>
      <protection/>
    </xf>
    <xf numFmtId="0" fontId="20" fillId="0" borderId="10" xfId="53" applyFont="1" applyFill="1" applyBorder="1">
      <alignment/>
      <protection/>
    </xf>
    <xf numFmtId="0" fontId="19" fillId="0" borderId="10" xfId="53" applyFont="1" applyFill="1" applyBorder="1" quotePrefix="1">
      <alignment/>
      <protection/>
    </xf>
    <xf numFmtId="0" fontId="19" fillId="0" borderId="10" xfId="53" applyFont="1" applyFill="1" applyBorder="1">
      <alignment/>
      <protection/>
    </xf>
    <xf numFmtId="4" fontId="6" fillId="0" borderId="10" xfId="0" applyNumberFormat="1" applyFont="1" applyFill="1" applyBorder="1" applyAlignment="1">
      <alignment horizontal="right" vertical="center"/>
    </xf>
    <xf numFmtId="2" fontId="13" fillId="0" borderId="10" xfId="53" applyNumberFormat="1" applyFont="1" applyFill="1" applyBorder="1" applyAlignment="1">
      <alignment horizontal="center" vertical="top"/>
      <protection/>
    </xf>
    <xf numFmtId="180" fontId="13" fillId="0" borderId="11" xfId="0" applyNumberFormat="1" applyFont="1" applyFill="1" applyBorder="1" applyAlignment="1">
      <alignment horizontal="center" vertical="top"/>
    </xf>
    <xf numFmtId="180" fontId="12" fillId="0" borderId="11" xfId="0" applyNumberFormat="1" applyFont="1" applyFill="1" applyBorder="1" applyAlignment="1">
      <alignment horizontal="center" vertical="top"/>
    </xf>
    <xf numFmtId="1" fontId="12" fillId="0" borderId="10" xfId="53" applyNumberFormat="1" applyFont="1" applyFill="1" applyBorder="1" applyAlignment="1">
      <alignment horizontal="center" vertical="top"/>
      <protection/>
    </xf>
    <xf numFmtId="0" fontId="1" fillId="0" borderId="0" xfId="0" applyFont="1" applyFill="1" applyAlignment="1">
      <alignment horizontal="center" vertical="top"/>
    </xf>
    <xf numFmtId="1" fontId="21" fillId="0" borderId="0" xfId="0" applyNumberFormat="1" applyFont="1" applyFill="1" applyAlignment="1">
      <alignment horizontal="center" vertical="top"/>
    </xf>
    <xf numFmtId="1" fontId="12"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20"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12" fillId="0" borderId="0" xfId="0" applyFont="1" applyFill="1" applyAlignment="1">
      <alignment horizontal="center" vertical="top"/>
    </xf>
    <xf numFmtId="2" fontId="6" fillId="0" borderId="0" xfId="0" applyNumberFormat="1" applyFont="1" applyFill="1" applyAlignment="1">
      <alignment horizontal="center" vertical="top"/>
    </xf>
    <xf numFmtId="187" fontId="22" fillId="0" borderId="10" xfId="53" applyNumberFormat="1" applyFont="1" applyFill="1" applyBorder="1" applyAlignment="1">
      <alignment horizontal="center" vertical="top" wrapText="1"/>
      <protection/>
    </xf>
    <xf numFmtId="2" fontId="20" fillId="0" borderId="0" xfId="0" applyNumberFormat="1" applyFont="1" applyFill="1" applyAlignment="1">
      <alignment horizontal="center" vertical="top"/>
    </xf>
    <xf numFmtId="0" fontId="20" fillId="0" borderId="0" xfId="0" applyFont="1" applyFill="1" applyAlignment="1">
      <alignment horizontal="center" vertical="top"/>
    </xf>
    <xf numFmtId="1" fontId="23" fillId="0" borderId="0" xfId="0" applyNumberFormat="1" applyFont="1" applyFill="1" applyAlignment="1">
      <alignment horizontal="center" vertical="top"/>
    </xf>
    <xf numFmtId="0" fontId="6" fillId="2" borderId="0" xfId="0" applyFont="1" applyFill="1" applyBorder="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center" vertical="top"/>
    </xf>
    <xf numFmtId="0" fontId="12"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19" fillId="2" borderId="16" xfId="0" applyFont="1" applyFill="1" applyBorder="1" applyAlignment="1">
      <alignment horizontal="left" vertical="top"/>
    </xf>
    <xf numFmtId="0" fontId="19" fillId="2" borderId="17" xfId="0" applyFont="1" applyFill="1" applyBorder="1" applyAlignment="1">
      <alignment horizontal="center" vertical="top" wrapText="1"/>
    </xf>
    <xf numFmtId="0" fontId="19" fillId="2" borderId="17" xfId="0" applyFont="1" applyFill="1" applyBorder="1" applyAlignment="1">
      <alignment horizontal="center" vertical="top"/>
    </xf>
    <xf numFmtId="0" fontId="20" fillId="2" borderId="17" xfId="0" applyFont="1" applyFill="1" applyBorder="1" applyAlignment="1">
      <alignment horizontal="center" vertical="top"/>
    </xf>
    <xf numFmtId="0" fontId="20" fillId="2" borderId="15" xfId="0" applyFont="1" applyFill="1" applyBorder="1" applyAlignment="1">
      <alignment horizontal="center" vertical="top"/>
    </xf>
    <xf numFmtId="0" fontId="20" fillId="2" borderId="0" xfId="0" applyFont="1" applyFill="1" applyAlignment="1">
      <alignment vertical="top"/>
    </xf>
    <xf numFmtId="0" fontId="16" fillId="2" borderId="18" xfId="0" applyFont="1" applyFill="1" applyBorder="1" applyAlignment="1">
      <alignment horizontal="left" vertical="top"/>
    </xf>
    <xf numFmtId="0" fontId="16" fillId="2" borderId="13" xfId="0" applyFont="1" applyFill="1" applyBorder="1" applyAlignment="1">
      <alignment horizontal="center" vertical="top" wrapText="1"/>
    </xf>
    <xf numFmtId="3" fontId="16" fillId="2" borderId="13" xfId="0" applyNumberFormat="1" applyFont="1" applyFill="1" applyBorder="1" applyAlignment="1">
      <alignment horizontal="center" vertical="top"/>
    </xf>
    <xf numFmtId="180" fontId="15" fillId="2" borderId="13" xfId="0" applyNumberFormat="1" applyFont="1" applyFill="1" applyBorder="1" applyAlignment="1" applyProtection="1">
      <alignment horizontal="center" vertical="top"/>
      <protection/>
    </xf>
    <xf numFmtId="180" fontId="15" fillId="2" borderId="14" xfId="0" applyNumberFormat="1" applyFont="1" applyFill="1" applyBorder="1" applyAlignment="1" applyProtection="1">
      <alignment horizontal="center" vertical="top"/>
      <protection/>
    </xf>
    <xf numFmtId="0" fontId="15" fillId="2" borderId="0" xfId="0" applyFont="1" applyFill="1" applyBorder="1" applyAlignment="1">
      <alignment vertical="top"/>
    </xf>
    <xf numFmtId="0" fontId="16" fillId="2" borderId="0" xfId="0" applyFont="1" applyFill="1" applyBorder="1" applyAlignment="1">
      <alignment vertical="top"/>
    </xf>
    <xf numFmtId="0" fontId="7" fillId="2" borderId="11" xfId="0" applyFont="1" applyFill="1" applyBorder="1" applyAlignment="1">
      <alignment horizontal="left" vertical="top"/>
    </xf>
    <xf numFmtId="0" fontId="7" fillId="2" borderId="11" xfId="0" applyFont="1" applyFill="1" applyBorder="1" applyAlignment="1">
      <alignment vertical="top"/>
    </xf>
    <xf numFmtId="4" fontId="7" fillId="2" borderId="11" xfId="0" applyNumberFormat="1" applyFont="1" applyFill="1" applyBorder="1" applyAlignment="1">
      <alignment horizontal="right" vertical="center"/>
    </xf>
    <xf numFmtId="4" fontId="6" fillId="9" borderId="11" xfId="0" applyNumberFormat="1" applyFont="1" applyFill="1" applyBorder="1" applyAlignment="1" applyProtection="1">
      <alignment horizontal="right" vertical="center"/>
      <protection/>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10" fillId="2" borderId="10" xfId="0" applyFont="1" applyFill="1" applyBorder="1" applyAlignment="1">
      <alignment vertical="top" wrapText="1"/>
    </xf>
    <xf numFmtId="0" fontId="6" fillId="2" borderId="10" xfId="0" applyFont="1" applyFill="1" applyBorder="1" applyAlignment="1">
      <alignment vertical="top" wrapText="1"/>
    </xf>
    <xf numFmtId="4" fontId="11" fillId="9" borderId="11" xfId="0" applyNumberFormat="1" applyFont="1" applyFill="1" applyBorder="1" applyAlignment="1" applyProtection="1">
      <alignment horizontal="right" vertical="center"/>
      <protection/>
    </xf>
    <xf numFmtId="0" fontId="14" fillId="2" borderId="19" xfId="0" applyFont="1" applyFill="1" applyBorder="1" applyAlignment="1">
      <alignment vertical="top" wrapText="1"/>
    </xf>
    <xf numFmtId="0" fontId="6" fillId="2" borderId="19" xfId="0" applyFont="1" applyFill="1" applyBorder="1" applyAlignment="1">
      <alignment vertical="top" wrapText="1"/>
    </xf>
    <xf numFmtId="0" fontId="7" fillId="2" borderId="14" xfId="0" applyFont="1" applyFill="1" applyBorder="1" applyAlignment="1">
      <alignment horizontal="left" vertical="top" wrapText="1"/>
    </xf>
    <xf numFmtId="4" fontId="7" fillId="2" borderId="10" xfId="0" applyNumberFormat="1" applyFont="1" applyFill="1" applyBorder="1" applyAlignment="1">
      <alignment horizontal="right" vertical="center"/>
    </xf>
    <xf numFmtId="0" fontId="7" fillId="2" borderId="19" xfId="0" applyFont="1" applyFill="1" applyBorder="1" applyAlignment="1">
      <alignment vertical="top" wrapText="1"/>
    </xf>
    <xf numFmtId="0" fontId="6" fillId="2" borderId="20" xfId="0" applyFont="1" applyFill="1" applyBorder="1" applyAlignment="1">
      <alignment vertical="top" wrapText="1"/>
    </xf>
    <xf numFmtId="0" fontId="7" fillId="2" borderId="0" xfId="0" applyFont="1" applyFill="1" applyBorder="1" applyAlignment="1">
      <alignment vertical="top" wrapText="1"/>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21" xfId="0" applyFont="1" applyFill="1" applyBorder="1" applyAlignment="1">
      <alignment vertical="top" wrapText="1"/>
    </xf>
    <xf numFmtId="4" fontId="6" fillId="0" borderId="10" xfId="0" applyNumberFormat="1" applyFont="1" applyBorder="1" applyAlignment="1">
      <alignment horizontal="right" vertical="center"/>
    </xf>
    <xf numFmtId="0" fontId="17" fillId="2" borderId="0" xfId="0" applyFont="1" applyFill="1" applyAlignment="1">
      <alignment vertical="top"/>
    </xf>
    <xf numFmtId="4" fontId="18" fillId="2" borderId="0" xfId="0" applyNumberFormat="1" applyFont="1" applyFill="1" applyAlignment="1">
      <alignment vertical="top"/>
    </xf>
    <xf numFmtId="0" fontId="18" fillId="2" borderId="0" xfId="0" applyFont="1" applyFill="1" applyAlignment="1">
      <alignment vertical="top"/>
    </xf>
    <xf numFmtId="0" fontId="11" fillId="2" borderId="10" xfId="0" applyFont="1" applyFill="1" applyBorder="1" applyAlignment="1">
      <alignment vertical="center" wrapText="1"/>
    </xf>
    <xf numFmtId="0" fontId="6" fillId="2" borderId="22" xfId="0" applyFont="1" applyFill="1" applyBorder="1" applyAlignment="1">
      <alignment vertical="top" wrapText="1"/>
    </xf>
    <xf numFmtId="0" fontId="7" fillId="2" borderId="12" xfId="0" applyFont="1" applyFill="1" applyBorder="1" applyAlignment="1">
      <alignment horizontal="left" vertical="top"/>
    </xf>
    <xf numFmtId="0" fontId="7" fillId="2" borderId="15" xfId="0" applyFont="1" applyFill="1" applyBorder="1" applyAlignment="1">
      <alignment horizontal="left" vertical="top" wrapText="1"/>
    </xf>
    <xf numFmtId="4" fontId="7" fillId="2" borderId="12" xfId="0" applyNumberFormat="1" applyFont="1" applyFill="1" applyBorder="1" applyAlignment="1">
      <alignment horizontal="right" vertical="center"/>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23" xfId="0" applyFont="1" applyFill="1" applyBorder="1" applyAlignment="1">
      <alignment vertical="top"/>
    </xf>
    <xf numFmtId="4" fontId="14" fillId="2" borderId="13" xfId="0" applyNumberFormat="1" applyFont="1" applyFill="1" applyBorder="1" applyAlignment="1">
      <alignment horizontal="right" vertical="center"/>
    </xf>
    <xf numFmtId="4" fontId="7" fillId="2" borderId="13" xfId="0" applyNumberFormat="1" applyFont="1" applyFill="1" applyBorder="1" applyAlignment="1" applyProtection="1">
      <alignment horizontal="right" vertical="center"/>
      <protection/>
    </xf>
    <xf numFmtId="0" fontId="7" fillId="2" borderId="11" xfId="0" applyFont="1" applyFill="1" applyBorder="1" applyAlignment="1">
      <alignment horizontal="left" vertical="top" wrapText="1"/>
    </xf>
    <xf numFmtId="0" fontId="7" fillId="2" borderId="24" xfId="0" applyFont="1" applyFill="1" applyBorder="1" applyAlignment="1">
      <alignment horizontal="left" vertical="top" wrapText="1"/>
    </xf>
    <xf numFmtId="0" fontId="6" fillId="2" borderId="14" xfId="0" applyFont="1" applyFill="1" applyBorder="1" applyAlignment="1">
      <alignment horizontal="left" vertical="top" wrapText="1"/>
    </xf>
    <xf numFmtId="0" fontId="14" fillId="2" borderId="14" xfId="0" applyFont="1" applyFill="1" applyBorder="1" applyAlignment="1">
      <alignment vertical="top" wrapText="1"/>
    </xf>
    <xf numFmtId="0" fontId="1" fillId="2" borderId="0" xfId="0" applyFont="1" applyFill="1" applyBorder="1" applyAlignment="1">
      <alignment vertical="top" wrapText="1"/>
    </xf>
    <xf numFmtId="0" fontId="6" fillId="0" borderId="10" xfId="0" applyFont="1" applyFill="1" applyBorder="1" applyAlignment="1">
      <alignment horizontal="center" vertical="top" wrapText="1"/>
    </xf>
    <xf numFmtId="0" fontId="6" fillId="2" borderId="10" xfId="0" applyFont="1" applyFill="1" applyBorder="1" applyAlignment="1">
      <alignment vertical="center" wrapText="1"/>
    </xf>
    <xf numFmtId="0" fontId="6" fillId="2" borderId="11" xfId="0" applyFont="1" applyFill="1" applyBorder="1" applyAlignment="1">
      <alignment horizontal="left" vertical="top"/>
    </xf>
    <xf numFmtId="0" fontId="6" fillId="2" borderId="25" xfId="0" applyFont="1" applyFill="1" applyBorder="1" applyAlignment="1">
      <alignment vertical="top" wrapText="1"/>
    </xf>
    <xf numFmtId="4" fontId="14" fillId="2" borderId="10" xfId="0" applyNumberFormat="1" applyFont="1" applyFill="1" applyBorder="1" applyAlignment="1">
      <alignment horizontal="right" vertical="center"/>
    </xf>
    <xf numFmtId="0" fontId="13" fillId="2" borderId="0" xfId="0" applyFont="1" applyFill="1" applyAlignment="1">
      <alignment horizontal="center" vertical="top" wrapText="1"/>
    </xf>
    <xf numFmtId="0" fontId="19" fillId="0" borderId="18" xfId="0" applyFont="1" applyFill="1" applyBorder="1" applyAlignment="1">
      <alignment horizontal="center" vertical="top"/>
    </xf>
    <xf numFmtId="0" fontId="19" fillId="0" borderId="13" xfId="0" applyFont="1" applyFill="1" applyBorder="1" applyAlignment="1">
      <alignment horizontal="center" vertical="top"/>
    </xf>
    <xf numFmtId="0" fontId="19" fillId="0" borderId="14" xfId="0" applyFont="1" applyFill="1" applyBorder="1" applyAlignment="1">
      <alignment horizontal="center" vertical="top"/>
    </xf>
    <xf numFmtId="0" fontId="16" fillId="0" borderId="18" xfId="0" applyFont="1" applyFill="1" applyBorder="1" applyAlignment="1">
      <alignment horizontal="center" vertical="top"/>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6" fillId="0" borderId="18"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1" fontId="12" fillId="0" borderId="0" xfId="0" applyNumberFormat="1" applyFont="1" applyFill="1" applyBorder="1" applyAlignment="1">
      <alignment horizontal="center" vertical="top"/>
    </xf>
    <xf numFmtId="0" fontId="1" fillId="0" borderId="0" xfId="0" applyFont="1" applyFill="1" applyBorder="1" applyAlignment="1">
      <alignment/>
    </xf>
    <xf numFmtId="0" fontId="1" fillId="0"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30"/>
  <sheetViews>
    <sheetView view="pageBreakPreview" zoomScale="75" zoomScaleNormal="75" zoomScaleSheetLayoutView="75" zoomScalePageLayoutView="0" workbookViewId="0" topLeftCell="A58">
      <selection activeCell="B7" sqref="B7:D7"/>
    </sheetView>
  </sheetViews>
  <sheetFormatPr defaultColWidth="9.00390625" defaultRowHeight="12.75"/>
  <cols>
    <col min="1" max="1" width="12.875" style="120" customWidth="1"/>
    <col min="2" max="2" width="106.875" style="92" customWidth="1"/>
    <col min="3" max="3" width="18.875" style="90" customWidth="1"/>
    <col min="4" max="4" width="20.00390625" style="90" customWidth="1"/>
    <col min="5" max="5" width="18.00390625" style="90" customWidth="1"/>
    <col min="6" max="6" width="18.375" style="90" customWidth="1"/>
    <col min="7" max="7" width="20.75390625" style="90" customWidth="1"/>
    <col min="8" max="8" width="5.375" style="91" customWidth="1"/>
    <col min="9" max="9" width="18.25390625" style="91" bestFit="1" customWidth="1"/>
    <col min="10" max="16384" width="9.125" style="91" customWidth="1"/>
  </cols>
  <sheetData>
    <row r="1" spans="1:4" ht="26.25" customHeight="1">
      <c r="A1" s="86"/>
      <c r="B1" s="87"/>
      <c r="C1" s="88"/>
      <c r="D1" s="89" t="s">
        <v>224</v>
      </c>
    </row>
    <row r="2" spans="1:4" ht="26.25" customHeight="1">
      <c r="A2" s="86"/>
      <c r="B2" s="87"/>
      <c r="C2" s="88"/>
      <c r="D2" s="89" t="s">
        <v>204</v>
      </c>
    </row>
    <row r="3" spans="1:4" ht="26.25" customHeight="1">
      <c r="A3" s="86"/>
      <c r="B3" s="87"/>
      <c r="C3" s="88"/>
      <c r="D3" s="89" t="s">
        <v>238</v>
      </c>
    </row>
    <row r="4" spans="1:4" ht="26.25" customHeight="1">
      <c r="A4" s="86"/>
      <c r="B4" s="87"/>
      <c r="C4" s="88"/>
      <c r="D4" s="89" t="s">
        <v>154</v>
      </c>
    </row>
    <row r="5" spans="1:4" ht="26.25" customHeight="1">
      <c r="A5" s="86"/>
      <c r="B5" s="87"/>
      <c r="C5" s="88"/>
      <c r="D5" s="89" t="s">
        <v>231</v>
      </c>
    </row>
    <row r="6" spans="1:5" ht="3.75" customHeight="1">
      <c r="A6" s="86"/>
      <c r="B6" s="87"/>
      <c r="C6" s="88"/>
      <c r="D6" s="88"/>
      <c r="E6" s="89"/>
    </row>
    <row r="7" spans="1:5" ht="21.75" customHeight="1">
      <c r="A7" s="86"/>
      <c r="B7" s="158" t="s">
        <v>135</v>
      </c>
      <c r="C7" s="158"/>
      <c r="D7" s="158"/>
      <c r="E7" s="88"/>
    </row>
    <row r="8" spans="1:5" ht="22.5" customHeight="1">
      <c r="A8" s="86"/>
      <c r="B8" s="158" t="s">
        <v>136</v>
      </c>
      <c r="C8" s="158"/>
      <c r="D8" s="158"/>
      <c r="E8" s="88"/>
    </row>
    <row r="9" spans="1:5" ht="22.5" customHeight="1">
      <c r="A9" s="86"/>
      <c r="B9" s="158" t="s">
        <v>230</v>
      </c>
      <c r="C9" s="158"/>
      <c r="D9" s="158"/>
      <c r="E9" s="88"/>
    </row>
    <row r="10" spans="1:7" ht="17.25" customHeight="1">
      <c r="A10" s="86"/>
      <c r="G10" s="90" t="s">
        <v>137</v>
      </c>
    </row>
    <row r="11" spans="1:7" s="95" customFormat="1" ht="81" customHeight="1">
      <c r="A11" s="93" t="s">
        <v>138</v>
      </c>
      <c r="B11" s="94" t="s">
        <v>139</v>
      </c>
      <c r="C11" s="93" t="s">
        <v>216</v>
      </c>
      <c r="D11" s="153" t="s">
        <v>232</v>
      </c>
      <c r="E11" s="93" t="s">
        <v>171</v>
      </c>
      <c r="F11" s="93" t="s">
        <v>217</v>
      </c>
      <c r="G11" s="93" t="s">
        <v>235</v>
      </c>
    </row>
    <row r="12" spans="1:7" s="90" customFormat="1" ht="16.5" customHeight="1">
      <c r="A12" s="96">
        <v>1</v>
      </c>
      <c r="B12" s="97">
        <v>2</v>
      </c>
      <c r="C12" s="96">
        <v>3</v>
      </c>
      <c r="D12" s="98">
        <v>4</v>
      </c>
      <c r="E12" s="96">
        <v>5</v>
      </c>
      <c r="F12" s="96">
        <v>6</v>
      </c>
      <c r="G12" s="96">
        <v>7</v>
      </c>
    </row>
    <row r="13" spans="1:7" s="104" customFormat="1" ht="20.25">
      <c r="A13" s="99"/>
      <c r="B13" s="100" t="s">
        <v>140</v>
      </c>
      <c r="C13" s="101"/>
      <c r="D13" s="101"/>
      <c r="E13" s="101"/>
      <c r="F13" s="102"/>
      <c r="G13" s="103"/>
    </row>
    <row r="14" spans="1:8" s="111" customFormat="1" ht="18" customHeight="1">
      <c r="A14" s="105"/>
      <c r="B14" s="106" t="s">
        <v>0</v>
      </c>
      <c r="C14" s="107"/>
      <c r="D14" s="107"/>
      <c r="E14" s="107"/>
      <c r="F14" s="108"/>
      <c r="G14" s="109"/>
      <c r="H14" s="110"/>
    </row>
    <row r="15" spans="1:8" s="116" customFormat="1" ht="18.75">
      <c r="A15" s="112">
        <v>10000000</v>
      </c>
      <c r="B15" s="113" t="s">
        <v>161</v>
      </c>
      <c r="C15" s="114">
        <f>SUM(C16,)</f>
        <v>63716000</v>
      </c>
      <c r="D15" s="114">
        <f>SUM(D16,)</f>
        <v>43448000</v>
      </c>
      <c r="E15" s="114">
        <f>SUM(E16,)</f>
        <v>51328238.75</v>
      </c>
      <c r="F15" s="115">
        <f>IF(C15=0,"",E15/C15*100)</f>
        <v>80.55784849959194</v>
      </c>
      <c r="G15" s="115">
        <f>IF(D15=0,"",E15/D15*100)</f>
        <v>118.13717259712759</v>
      </c>
      <c r="H15" s="91"/>
    </row>
    <row r="16" spans="1:8" s="116" customFormat="1" ht="18.75">
      <c r="A16" s="117">
        <v>11000000</v>
      </c>
      <c r="B16" s="118" t="s">
        <v>162</v>
      </c>
      <c r="C16" s="119">
        <f>SUM(C17,C22)</f>
        <v>63716000</v>
      </c>
      <c r="D16" s="119">
        <f>SUM(D17,D22)</f>
        <v>43448000</v>
      </c>
      <c r="E16" s="119">
        <f>SUM(E17,E22)</f>
        <v>51328238.75</v>
      </c>
      <c r="F16" s="115">
        <f aca="true" t="shared" si="0" ref="F16:F71">IF(C16=0,"",E16/C16*100)</f>
        <v>80.55784849959194</v>
      </c>
      <c r="G16" s="115">
        <f aca="true" t="shared" si="1" ref="G16:G71">IF(D16=0,"",E16/D16*100)</f>
        <v>118.13717259712759</v>
      </c>
      <c r="H16" s="91"/>
    </row>
    <row r="17" spans="1:8" s="116" customFormat="1" ht="18.75">
      <c r="A17" s="120">
        <v>11010000</v>
      </c>
      <c r="B17" s="121" t="s">
        <v>207</v>
      </c>
      <c r="C17" s="119">
        <f>SUM(C18:C21)</f>
        <v>63706000</v>
      </c>
      <c r="D17" s="119">
        <f>SUM(D18:D21)</f>
        <v>43445000</v>
      </c>
      <c r="E17" s="119">
        <f>SUM(E18:E21)</f>
        <v>51312081.2</v>
      </c>
      <c r="F17" s="115">
        <f t="shared" si="0"/>
        <v>80.54513107085675</v>
      </c>
      <c r="G17" s="115">
        <f t="shared" si="1"/>
        <v>118.10813948670733</v>
      </c>
      <c r="H17" s="91"/>
    </row>
    <row r="18" spans="1:8" s="116" customFormat="1" ht="31.5">
      <c r="A18" s="120">
        <v>11010100</v>
      </c>
      <c r="B18" s="122" t="s">
        <v>163</v>
      </c>
      <c r="C18" s="119">
        <v>31649000</v>
      </c>
      <c r="D18" s="119">
        <v>21600000</v>
      </c>
      <c r="E18" s="119">
        <v>27857290.41</v>
      </c>
      <c r="F18" s="115">
        <f t="shared" si="0"/>
        <v>88.01949638219217</v>
      </c>
      <c r="G18" s="115">
        <f t="shared" si="1"/>
        <v>128.96893708333332</v>
      </c>
      <c r="H18" s="91"/>
    </row>
    <row r="19" spans="1:7" ht="47.25">
      <c r="A19" s="120">
        <v>11010200</v>
      </c>
      <c r="B19" s="122" t="s">
        <v>164</v>
      </c>
      <c r="C19" s="119">
        <v>28854000</v>
      </c>
      <c r="D19" s="119">
        <v>20800000</v>
      </c>
      <c r="E19" s="119">
        <v>20808013.02</v>
      </c>
      <c r="F19" s="115">
        <f t="shared" si="0"/>
        <v>72.11482990226659</v>
      </c>
      <c r="G19" s="115">
        <f t="shared" si="1"/>
        <v>100.03852413461539</v>
      </c>
    </row>
    <row r="20" spans="1:7" ht="31.5">
      <c r="A20" s="120">
        <v>11010400</v>
      </c>
      <c r="B20" s="122" t="s">
        <v>165</v>
      </c>
      <c r="C20" s="119">
        <v>2885000</v>
      </c>
      <c r="D20" s="119">
        <v>885000</v>
      </c>
      <c r="E20" s="119">
        <v>2233459.53</v>
      </c>
      <c r="F20" s="115">
        <f t="shared" si="0"/>
        <v>77.41627487001732</v>
      </c>
      <c r="G20" s="123" t="s">
        <v>203</v>
      </c>
    </row>
    <row r="21" spans="1:7" ht="31.5">
      <c r="A21" s="120">
        <v>11010500</v>
      </c>
      <c r="B21" s="122" t="s">
        <v>166</v>
      </c>
      <c r="C21" s="119">
        <v>318000</v>
      </c>
      <c r="D21" s="119">
        <v>160000</v>
      </c>
      <c r="E21" s="119">
        <v>413318.24</v>
      </c>
      <c r="F21" s="115">
        <f t="shared" si="0"/>
        <v>129.97428930817608</v>
      </c>
      <c r="G21" s="123" t="s">
        <v>203</v>
      </c>
    </row>
    <row r="22" spans="1:7" ht="18.75">
      <c r="A22" s="120">
        <v>11020000</v>
      </c>
      <c r="B22" s="124" t="s">
        <v>184</v>
      </c>
      <c r="C22" s="119">
        <f>SUM(C23)</f>
        <v>10000</v>
      </c>
      <c r="D22" s="119">
        <f>SUM(D23)</f>
        <v>3000</v>
      </c>
      <c r="E22" s="119">
        <f>SUM(E23)</f>
        <v>16157.55</v>
      </c>
      <c r="F22" s="115">
        <f t="shared" si="0"/>
        <v>161.57549999999998</v>
      </c>
      <c r="G22" s="123" t="s">
        <v>203</v>
      </c>
    </row>
    <row r="23" spans="1:7" ht="18.75">
      <c r="A23" s="120">
        <v>11020200</v>
      </c>
      <c r="B23" s="125" t="s">
        <v>155</v>
      </c>
      <c r="C23" s="119">
        <v>10000</v>
      </c>
      <c r="D23" s="119">
        <v>3000</v>
      </c>
      <c r="E23" s="119">
        <v>16157.55</v>
      </c>
      <c r="F23" s="115">
        <f t="shared" si="0"/>
        <v>161.57549999999998</v>
      </c>
      <c r="G23" s="123" t="s">
        <v>203</v>
      </c>
    </row>
    <row r="24" spans="1:8" s="116" customFormat="1" ht="18.75">
      <c r="A24" s="117">
        <v>20000000</v>
      </c>
      <c r="B24" s="126" t="s">
        <v>141</v>
      </c>
      <c r="C24" s="127">
        <f>SUM(C25,C34,C32,C28)</f>
        <v>107000</v>
      </c>
      <c r="D24" s="127">
        <f>SUM(D25,D34,D32,D28)</f>
        <v>51500</v>
      </c>
      <c r="E24" s="127">
        <f>SUM(E25,E34,E32,E28)</f>
        <v>369631</v>
      </c>
      <c r="F24" s="115">
        <f t="shared" si="0"/>
        <v>345.4495327102804</v>
      </c>
      <c r="G24" s="123" t="s">
        <v>203</v>
      </c>
      <c r="H24" s="91"/>
    </row>
    <row r="25" spans="1:7" ht="18.75">
      <c r="A25" s="117">
        <v>21000000</v>
      </c>
      <c r="B25" s="128" t="s">
        <v>185</v>
      </c>
      <c r="C25" s="119">
        <f>SUM(C26,)</f>
        <v>7000</v>
      </c>
      <c r="D25" s="119">
        <f>SUM(D26,)</f>
        <v>1500</v>
      </c>
      <c r="E25" s="119">
        <f>SUM(E26,)</f>
        <v>18247</v>
      </c>
      <c r="F25" s="115">
        <f t="shared" si="0"/>
        <v>260.6714285714286</v>
      </c>
      <c r="G25" s="123" t="s">
        <v>203</v>
      </c>
    </row>
    <row r="26" spans="1:7" ht="47.25">
      <c r="A26" s="120">
        <v>21010000</v>
      </c>
      <c r="B26" s="125" t="s">
        <v>156</v>
      </c>
      <c r="C26" s="119">
        <f>SUM(C27)</f>
        <v>7000</v>
      </c>
      <c r="D26" s="119">
        <f>SUM(D27)</f>
        <v>1500</v>
      </c>
      <c r="E26" s="119">
        <f>SUM(E27)</f>
        <v>18247</v>
      </c>
      <c r="F26" s="115">
        <f t="shared" si="0"/>
        <v>260.6714285714286</v>
      </c>
      <c r="G26" s="123" t="s">
        <v>203</v>
      </c>
    </row>
    <row r="27" spans="1:7" ht="31.5">
      <c r="A27" s="120">
        <v>21010300</v>
      </c>
      <c r="B27" s="125" t="s">
        <v>157</v>
      </c>
      <c r="C27" s="119">
        <v>7000</v>
      </c>
      <c r="D27" s="119">
        <v>1500</v>
      </c>
      <c r="E27" s="119">
        <v>18247</v>
      </c>
      <c r="F27" s="115">
        <f t="shared" si="0"/>
        <v>260.6714285714286</v>
      </c>
      <c r="G27" s="123" t="s">
        <v>203</v>
      </c>
    </row>
    <row r="28" spans="1:7" s="116" customFormat="1" ht="15.75" customHeight="1">
      <c r="A28" s="117">
        <v>22010000</v>
      </c>
      <c r="B28" s="118" t="s">
        <v>225</v>
      </c>
      <c r="C28" s="127">
        <f>SUM(C29:C31)</f>
        <v>0</v>
      </c>
      <c r="D28" s="127">
        <f>SUM(D29:D31)</f>
        <v>0</v>
      </c>
      <c r="E28" s="127">
        <f>SUM(E29:E31)</f>
        <v>170570</v>
      </c>
      <c r="F28" s="115">
        <f t="shared" si="0"/>
      </c>
      <c r="G28" s="115">
        <f t="shared" si="1"/>
      </c>
    </row>
    <row r="29" spans="1:7" ht="31.5">
      <c r="A29" s="120">
        <v>22010300</v>
      </c>
      <c r="B29" s="122" t="s">
        <v>226</v>
      </c>
      <c r="C29" s="119">
        <v>0</v>
      </c>
      <c r="D29" s="119">
        <v>0</v>
      </c>
      <c r="E29" s="119">
        <v>14310</v>
      </c>
      <c r="F29" s="115">
        <f t="shared" si="0"/>
      </c>
      <c r="G29" s="115">
        <f t="shared" si="1"/>
      </c>
    </row>
    <row r="30" spans="1:7" ht="15.75" customHeight="1">
      <c r="A30" s="120">
        <v>22012600</v>
      </c>
      <c r="B30" s="122" t="s">
        <v>227</v>
      </c>
      <c r="C30" s="119">
        <v>0</v>
      </c>
      <c r="D30" s="119">
        <v>0</v>
      </c>
      <c r="E30" s="119">
        <v>140160</v>
      </c>
      <c r="F30" s="115">
        <f t="shared" si="0"/>
      </c>
      <c r="G30" s="115">
        <f t="shared" si="1"/>
      </c>
    </row>
    <row r="31" spans="1:7" ht="47.25">
      <c r="A31" s="120">
        <v>22012900</v>
      </c>
      <c r="B31" s="122" t="s">
        <v>228</v>
      </c>
      <c r="C31" s="119">
        <v>0</v>
      </c>
      <c r="D31" s="119">
        <v>0</v>
      </c>
      <c r="E31" s="119">
        <v>16100</v>
      </c>
      <c r="F31" s="115">
        <f t="shared" si="0"/>
      </c>
      <c r="G31" s="115">
        <f t="shared" si="1"/>
      </c>
    </row>
    <row r="32" spans="1:7" ht="34.5" customHeight="1">
      <c r="A32" s="120">
        <v>22130000</v>
      </c>
      <c r="B32" s="129" t="s">
        <v>198</v>
      </c>
      <c r="C32" s="119">
        <v>0</v>
      </c>
      <c r="D32" s="119">
        <v>0</v>
      </c>
      <c r="E32" s="119">
        <v>1350.23</v>
      </c>
      <c r="F32" s="115">
        <f t="shared" si="0"/>
      </c>
      <c r="G32" s="115">
        <f t="shared" si="1"/>
      </c>
    </row>
    <row r="33" spans="1:7" s="116" customFormat="1" ht="21" customHeight="1">
      <c r="A33" s="117">
        <v>24000000</v>
      </c>
      <c r="B33" s="130" t="s">
        <v>167</v>
      </c>
      <c r="C33" s="127">
        <f>SUM(C34)</f>
        <v>100000</v>
      </c>
      <c r="D33" s="127">
        <f>SUM(D34)</f>
        <v>50000</v>
      </c>
      <c r="E33" s="127">
        <f>SUM(E34)</f>
        <v>179463.77000000002</v>
      </c>
      <c r="F33" s="115">
        <f t="shared" si="0"/>
        <v>179.46377</v>
      </c>
      <c r="G33" s="123" t="s">
        <v>203</v>
      </c>
    </row>
    <row r="34" spans="1:8" s="116" customFormat="1" ht="18.75">
      <c r="A34" s="117">
        <v>24060000</v>
      </c>
      <c r="B34" s="126" t="s">
        <v>186</v>
      </c>
      <c r="C34" s="127">
        <f>SUM(C35:C36)</f>
        <v>100000</v>
      </c>
      <c r="D34" s="127">
        <f>SUM(D35:D36)</f>
        <v>50000</v>
      </c>
      <c r="E34" s="127">
        <f>SUM(E35:E36)</f>
        <v>179463.77000000002</v>
      </c>
      <c r="F34" s="115">
        <f t="shared" si="0"/>
        <v>179.46377</v>
      </c>
      <c r="G34" s="123" t="s">
        <v>203</v>
      </c>
      <c r="H34" s="91"/>
    </row>
    <row r="35" spans="1:7" ht="18.75">
      <c r="A35" s="120">
        <v>24060300</v>
      </c>
      <c r="B35" s="131" t="s">
        <v>142</v>
      </c>
      <c r="C35" s="119">
        <v>100000</v>
      </c>
      <c r="D35" s="119">
        <v>50000</v>
      </c>
      <c r="E35" s="119">
        <v>178694.92</v>
      </c>
      <c r="F35" s="115">
        <f t="shared" si="0"/>
        <v>178.69492000000002</v>
      </c>
      <c r="G35" s="123" t="s">
        <v>203</v>
      </c>
    </row>
    <row r="36" spans="1:7" ht="18.75">
      <c r="A36" s="120">
        <v>24060600</v>
      </c>
      <c r="B36" s="131" t="s">
        <v>218</v>
      </c>
      <c r="C36" s="119">
        <v>0</v>
      </c>
      <c r="D36" s="119">
        <v>0</v>
      </c>
      <c r="E36" s="119">
        <v>768.85</v>
      </c>
      <c r="F36" s="115">
        <f t="shared" si="0"/>
      </c>
      <c r="G36" s="115">
        <f t="shared" si="1"/>
      </c>
    </row>
    <row r="37" spans="1:8" s="116" customFormat="1" ht="18.75">
      <c r="A37" s="117">
        <v>30000000</v>
      </c>
      <c r="B37" s="132" t="s">
        <v>143</v>
      </c>
      <c r="C37" s="127">
        <f>SUM(C38)</f>
        <v>1000</v>
      </c>
      <c r="D37" s="127">
        <f aca="true" t="shared" si="2" ref="D37:E39">SUM(D38)</f>
        <v>0</v>
      </c>
      <c r="E37" s="127">
        <f t="shared" si="2"/>
        <v>1747.49</v>
      </c>
      <c r="F37" s="115">
        <f t="shared" si="0"/>
        <v>174.749</v>
      </c>
      <c r="G37" s="115">
        <f t="shared" si="1"/>
      </c>
      <c r="H37" s="91"/>
    </row>
    <row r="38" spans="1:7" ht="18.75">
      <c r="A38" s="112">
        <v>31000000</v>
      </c>
      <c r="B38" s="133" t="s">
        <v>187</v>
      </c>
      <c r="C38" s="119">
        <f>SUM(C39)</f>
        <v>1000</v>
      </c>
      <c r="D38" s="119">
        <f t="shared" si="2"/>
        <v>0</v>
      </c>
      <c r="E38" s="119">
        <f t="shared" si="2"/>
        <v>1747.49</v>
      </c>
      <c r="F38" s="115">
        <f t="shared" si="0"/>
        <v>174.749</v>
      </c>
      <c r="G38" s="115">
        <f t="shared" si="1"/>
      </c>
    </row>
    <row r="39" spans="1:7" ht="47.25">
      <c r="A39" s="120">
        <v>31010000</v>
      </c>
      <c r="B39" s="124" t="s">
        <v>158</v>
      </c>
      <c r="C39" s="119">
        <f>SUM(C40)</f>
        <v>1000</v>
      </c>
      <c r="D39" s="119">
        <f>D40</f>
        <v>0</v>
      </c>
      <c r="E39" s="119">
        <f t="shared" si="2"/>
        <v>1747.49</v>
      </c>
      <c r="F39" s="115">
        <f t="shared" si="0"/>
        <v>174.749</v>
      </c>
      <c r="G39" s="115">
        <f t="shared" si="1"/>
      </c>
    </row>
    <row r="40" spans="1:7" ht="33.75" customHeight="1">
      <c r="A40" s="120">
        <v>31010200</v>
      </c>
      <c r="B40" s="125" t="s">
        <v>159</v>
      </c>
      <c r="C40" s="119">
        <v>1000</v>
      </c>
      <c r="D40" s="119">
        <v>0</v>
      </c>
      <c r="E40" s="119">
        <v>1747.49</v>
      </c>
      <c r="F40" s="115">
        <f t="shared" si="0"/>
        <v>174.749</v>
      </c>
      <c r="G40" s="115">
        <f t="shared" si="1"/>
      </c>
    </row>
    <row r="41" spans="1:8" s="116" customFormat="1" ht="18.75">
      <c r="A41" s="132"/>
      <c r="B41" s="126" t="s">
        <v>144</v>
      </c>
      <c r="C41" s="127">
        <f>C37+C24+C15</f>
        <v>63824000</v>
      </c>
      <c r="D41" s="127">
        <f>D37+D24+D15</f>
        <v>43499500</v>
      </c>
      <c r="E41" s="127">
        <f>E37+E24+E15</f>
        <v>51699617.24</v>
      </c>
      <c r="F41" s="115">
        <f t="shared" si="0"/>
        <v>81.00341131862623</v>
      </c>
      <c r="G41" s="115">
        <f t="shared" si="1"/>
        <v>118.85106090874609</v>
      </c>
      <c r="H41" s="91"/>
    </row>
    <row r="42" spans="1:8" s="116" customFormat="1" ht="18.75">
      <c r="A42" s="117">
        <v>40000000</v>
      </c>
      <c r="B42" s="126" t="s">
        <v>145</v>
      </c>
      <c r="C42" s="127">
        <f>SUM(C43)</f>
        <v>213577681</v>
      </c>
      <c r="D42" s="127">
        <f>SUM(D43)</f>
        <v>155740676.91</v>
      </c>
      <c r="E42" s="127">
        <f>SUM(E43)</f>
        <v>155389207.68</v>
      </c>
      <c r="F42" s="115">
        <f t="shared" si="0"/>
        <v>72.7553585901141</v>
      </c>
      <c r="G42" s="115">
        <f t="shared" si="1"/>
        <v>99.77432406422434</v>
      </c>
      <c r="H42" s="91"/>
    </row>
    <row r="43" spans="1:7" ht="18.75">
      <c r="A43" s="117">
        <v>41000000</v>
      </c>
      <c r="B43" s="128" t="s">
        <v>188</v>
      </c>
      <c r="C43" s="119">
        <f>SUM(C44,C47)</f>
        <v>213577681</v>
      </c>
      <c r="D43" s="119">
        <f>SUM(D44,D47)</f>
        <v>155740676.91</v>
      </c>
      <c r="E43" s="119">
        <f>SUM(E44,E47)</f>
        <v>155389207.68</v>
      </c>
      <c r="F43" s="115">
        <f t="shared" si="0"/>
        <v>72.7553585901141</v>
      </c>
      <c r="G43" s="115">
        <f t="shared" si="1"/>
        <v>99.77432406422434</v>
      </c>
    </row>
    <row r="44" spans="1:8" s="116" customFormat="1" ht="18.75">
      <c r="A44" s="120">
        <v>41020000</v>
      </c>
      <c r="B44" s="124" t="s">
        <v>189</v>
      </c>
      <c r="C44" s="119">
        <f>C45+C46</f>
        <v>3554881</v>
      </c>
      <c r="D44" s="119">
        <f>D45+D46</f>
        <v>2843381</v>
      </c>
      <c r="E44" s="119">
        <f>E45+E46</f>
        <v>2843381</v>
      </c>
      <c r="F44" s="115">
        <f t="shared" si="0"/>
        <v>79.98526532955674</v>
      </c>
      <c r="G44" s="115">
        <f t="shared" si="1"/>
        <v>100</v>
      </c>
      <c r="H44" s="91"/>
    </row>
    <row r="45" spans="1:8" s="116" customFormat="1" ht="18.75">
      <c r="A45" s="120">
        <v>41020100</v>
      </c>
      <c r="B45" s="125" t="s">
        <v>199</v>
      </c>
      <c r="C45" s="134">
        <v>2258100</v>
      </c>
      <c r="D45" s="134">
        <v>1693800</v>
      </c>
      <c r="E45" s="134">
        <v>1693800</v>
      </c>
      <c r="F45" s="115">
        <f t="shared" si="0"/>
        <v>75.00996412913511</v>
      </c>
      <c r="G45" s="115">
        <f t="shared" si="1"/>
        <v>100</v>
      </c>
      <c r="H45" s="91"/>
    </row>
    <row r="46" spans="1:8" s="116" customFormat="1" ht="18.75">
      <c r="A46" s="120">
        <v>41020900</v>
      </c>
      <c r="B46" s="125" t="s">
        <v>200</v>
      </c>
      <c r="C46" s="134">
        <v>1296781</v>
      </c>
      <c r="D46" s="134">
        <v>1149581</v>
      </c>
      <c r="E46" s="134">
        <v>1149581</v>
      </c>
      <c r="F46" s="115">
        <f t="shared" si="0"/>
        <v>88.64881579850415</v>
      </c>
      <c r="G46" s="115">
        <f t="shared" si="1"/>
        <v>100</v>
      </c>
      <c r="H46" s="91"/>
    </row>
    <row r="47" spans="1:9" s="137" customFormat="1" ht="19.5">
      <c r="A47" s="120">
        <v>41030000</v>
      </c>
      <c r="B47" s="124" t="s">
        <v>190</v>
      </c>
      <c r="C47" s="119">
        <f>SUM(C48:C56)</f>
        <v>210022800</v>
      </c>
      <c r="D47" s="119">
        <f>SUM(D48:D56)</f>
        <v>152897295.91</v>
      </c>
      <c r="E47" s="119">
        <f>SUM(E48:E56)</f>
        <v>152545826.68</v>
      </c>
      <c r="F47" s="115">
        <f t="shared" si="0"/>
        <v>72.63298398078685</v>
      </c>
      <c r="G47" s="115">
        <f t="shared" si="1"/>
        <v>99.77012724266433</v>
      </c>
      <c r="H47" s="135"/>
      <c r="I47" s="136">
        <f>E47-D47</f>
        <v>-351469.2299999893</v>
      </c>
    </row>
    <row r="48" spans="1:9" ht="28.5" customHeight="1">
      <c r="A48" s="120">
        <v>41030600</v>
      </c>
      <c r="B48" s="138" t="s">
        <v>172</v>
      </c>
      <c r="C48" s="134">
        <v>54555000</v>
      </c>
      <c r="D48" s="134">
        <v>40556960.29</v>
      </c>
      <c r="E48" s="134">
        <v>40553202.14</v>
      </c>
      <c r="F48" s="115">
        <f t="shared" si="0"/>
        <v>74.33452871414168</v>
      </c>
      <c r="G48" s="115">
        <f t="shared" si="1"/>
        <v>99.99073364972837</v>
      </c>
      <c r="I48" s="136">
        <f aca="true" t="shared" si="3" ref="I48:I57">E48-D48</f>
        <v>-3758.14999999851</v>
      </c>
    </row>
    <row r="49" spans="1:9" ht="38.25">
      <c r="A49" s="120">
        <v>41030800</v>
      </c>
      <c r="B49" s="138" t="s">
        <v>173</v>
      </c>
      <c r="C49" s="134">
        <v>61627700</v>
      </c>
      <c r="D49" s="134">
        <v>39481301</v>
      </c>
      <c r="E49" s="134">
        <v>39481300.54</v>
      </c>
      <c r="F49" s="115">
        <f t="shared" si="0"/>
        <v>64.06421226169401</v>
      </c>
      <c r="G49" s="115">
        <f t="shared" si="1"/>
        <v>99.99999883489149</v>
      </c>
      <c r="I49" s="136">
        <f t="shared" si="3"/>
        <v>-0.46000000089406967</v>
      </c>
    </row>
    <row r="50" spans="1:9" ht="31.5" customHeight="1">
      <c r="A50" s="120">
        <v>41031000</v>
      </c>
      <c r="B50" s="138" t="s">
        <v>174</v>
      </c>
      <c r="C50" s="134">
        <v>2724800</v>
      </c>
      <c r="D50" s="134">
        <v>1648030</v>
      </c>
      <c r="E50" s="134">
        <v>1648030</v>
      </c>
      <c r="F50" s="115">
        <f t="shared" si="0"/>
        <v>60.482604227833235</v>
      </c>
      <c r="G50" s="115">
        <f t="shared" si="1"/>
        <v>100</v>
      </c>
      <c r="I50" s="136">
        <f t="shared" si="3"/>
        <v>0</v>
      </c>
    </row>
    <row r="51" spans="1:9" ht="19.5">
      <c r="A51" s="120">
        <v>41033900</v>
      </c>
      <c r="B51" s="138" t="s">
        <v>201</v>
      </c>
      <c r="C51" s="134">
        <v>56692700</v>
      </c>
      <c r="D51" s="134">
        <v>43049900</v>
      </c>
      <c r="E51" s="134">
        <v>43049900</v>
      </c>
      <c r="F51" s="115">
        <f t="shared" si="0"/>
        <v>75.9355260906607</v>
      </c>
      <c r="G51" s="115">
        <f t="shared" si="1"/>
        <v>100</v>
      </c>
      <c r="I51" s="136">
        <f t="shared" si="3"/>
        <v>0</v>
      </c>
    </row>
    <row r="52" spans="1:9" ht="19.5">
      <c r="A52" s="120">
        <v>41034200</v>
      </c>
      <c r="B52" s="138" t="s">
        <v>202</v>
      </c>
      <c r="C52" s="134">
        <v>33022300</v>
      </c>
      <c r="D52" s="134">
        <v>24499100</v>
      </c>
      <c r="E52" s="134">
        <v>24499100</v>
      </c>
      <c r="F52" s="115">
        <f t="shared" si="0"/>
        <v>74.18956281058557</v>
      </c>
      <c r="G52" s="115">
        <f t="shared" si="1"/>
        <v>100</v>
      </c>
      <c r="I52" s="136">
        <f t="shared" si="3"/>
        <v>0</v>
      </c>
    </row>
    <row r="53" spans="1:9" ht="31.5">
      <c r="A53" s="120">
        <v>41034500</v>
      </c>
      <c r="B53" s="154" t="s">
        <v>233</v>
      </c>
      <c r="C53" s="68">
        <v>0</v>
      </c>
      <c r="D53" s="68">
        <v>339200</v>
      </c>
      <c r="E53" s="134">
        <v>112000</v>
      </c>
      <c r="F53" s="115">
        <f>IF(C53=0,"",E53/C53*100)</f>
      </c>
      <c r="G53" s="115">
        <f>IF(D53=0,"",E53/D53*100)</f>
        <v>33.0188679245283</v>
      </c>
      <c r="I53" s="136">
        <f t="shared" si="3"/>
        <v>-227200</v>
      </c>
    </row>
    <row r="54" spans="1:9" ht="19.5">
      <c r="A54" s="155">
        <v>41035000</v>
      </c>
      <c r="B54" s="156" t="s">
        <v>146</v>
      </c>
      <c r="C54" s="134">
        <v>387800</v>
      </c>
      <c r="D54" s="134">
        <v>2126915.62</v>
      </c>
      <c r="E54" s="134">
        <v>2039075.43</v>
      </c>
      <c r="F54" s="115">
        <f t="shared" si="0"/>
        <v>525.8059386281589</v>
      </c>
      <c r="G54" s="115">
        <f t="shared" si="1"/>
        <v>95.87006700341031</v>
      </c>
      <c r="I54" s="136">
        <f t="shared" si="3"/>
        <v>-87840.19000000018</v>
      </c>
    </row>
    <row r="55" spans="1:9" ht="31.5">
      <c r="A55" s="120">
        <v>41035300</v>
      </c>
      <c r="B55" s="139" t="s">
        <v>229</v>
      </c>
      <c r="C55" s="134">
        <v>0</v>
      </c>
      <c r="D55" s="134">
        <v>366000</v>
      </c>
      <c r="E55" s="134">
        <v>366000</v>
      </c>
      <c r="F55" s="115">
        <f t="shared" si="0"/>
      </c>
      <c r="G55" s="115">
        <f t="shared" si="1"/>
        <v>100</v>
      </c>
      <c r="I55" s="136">
        <f t="shared" si="3"/>
        <v>0</v>
      </c>
    </row>
    <row r="56" spans="1:9" ht="67.5" customHeight="1">
      <c r="A56" s="120">
        <v>41035800</v>
      </c>
      <c r="B56" s="139" t="s">
        <v>175</v>
      </c>
      <c r="C56" s="134">
        <v>1012500</v>
      </c>
      <c r="D56" s="134">
        <v>829889</v>
      </c>
      <c r="E56" s="134">
        <v>797218.57</v>
      </c>
      <c r="F56" s="115">
        <f t="shared" si="0"/>
        <v>78.73763654320987</v>
      </c>
      <c r="G56" s="115">
        <f t="shared" si="1"/>
        <v>96.0632771370629</v>
      </c>
      <c r="I56" s="136">
        <f t="shared" si="3"/>
        <v>-32670.43000000005</v>
      </c>
    </row>
    <row r="57" spans="1:159" s="145" customFormat="1" ht="20.25" thickBot="1">
      <c r="A57" s="140"/>
      <c r="B57" s="141" t="s">
        <v>147</v>
      </c>
      <c r="C57" s="142">
        <f>SUM(C42,C41)</f>
        <v>277401681</v>
      </c>
      <c r="D57" s="142">
        <f>SUM(D42,D41)</f>
        <v>199240176.91</v>
      </c>
      <c r="E57" s="142">
        <f>SUM(E42,E41)</f>
        <v>207088824.92000002</v>
      </c>
      <c r="F57" s="115">
        <f t="shared" si="0"/>
        <v>74.65305335334288</v>
      </c>
      <c r="G57" s="115">
        <f t="shared" si="1"/>
        <v>103.93928982182412</v>
      </c>
      <c r="H57" s="143"/>
      <c r="I57" s="136">
        <f t="shared" si="3"/>
        <v>7848648.01000002</v>
      </c>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row>
    <row r="58" spans="1:8" s="111" customFormat="1" ht="20.25">
      <c r="A58" s="105"/>
      <c r="B58" s="106" t="s">
        <v>1</v>
      </c>
      <c r="C58" s="146"/>
      <c r="D58" s="146"/>
      <c r="E58" s="147"/>
      <c r="F58" s="115">
        <f t="shared" si="0"/>
      </c>
      <c r="G58" s="115">
        <f t="shared" si="1"/>
      </c>
      <c r="H58" s="110"/>
    </row>
    <row r="59" spans="1:13" s="116" customFormat="1" ht="18.75">
      <c r="A59" s="148">
        <v>20000000</v>
      </c>
      <c r="B59" s="149" t="s">
        <v>141</v>
      </c>
      <c r="C59" s="114">
        <f>SUM(C62,C60)</f>
        <v>3611500</v>
      </c>
      <c r="D59" s="114">
        <f>SUM(D62,D60)</f>
        <v>3611500</v>
      </c>
      <c r="E59" s="114">
        <f>SUM(E62,E60)</f>
        <v>5066595.34</v>
      </c>
      <c r="F59" s="115">
        <f t="shared" si="0"/>
        <v>140.29060888827357</v>
      </c>
      <c r="G59" s="115">
        <f t="shared" si="1"/>
        <v>140.29060888827357</v>
      </c>
      <c r="H59" s="143"/>
      <c r="I59" s="144"/>
      <c r="J59" s="144"/>
      <c r="K59" s="144"/>
      <c r="L59" s="144"/>
      <c r="M59" s="144"/>
    </row>
    <row r="60" spans="1:13" s="116" customFormat="1" ht="18.75">
      <c r="A60" s="132">
        <v>21000000</v>
      </c>
      <c r="B60" s="126" t="s">
        <v>206</v>
      </c>
      <c r="C60" s="127">
        <f>SUM(C61)</f>
        <v>0</v>
      </c>
      <c r="D60" s="127">
        <f>SUM(D61)</f>
        <v>0</v>
      </c>
      <c r="E60" s="127">
        <f>SUM(E61)</f>
        <v>21043.2</v>
      </c>
      <c r="F60" s="115">
        <f t="shared" si="0"/>
      </c>
      <c r="G60" s="115">
        <f t="shared" si="1"/>
      </c>
      <c r="H60" s="143"/>
      <c r="I60" s="144"/>
      <c r="J60" s="144"/>
      <c r="K60" s="144"/>
      <c r="L60" s="144"/>
      <c r="M60" s="144"/>
    </row>
    <row r="61" spans="1:13" ht="18.75">
      <c r="A61" s="131">
        <v>21110000</v>
      </c>
      <c r="B61" s="150" t="s">
        <v>205</v>
      </c>
      <c r="C61" s="119">
        <v>0</v>
      </c>
      <c r="D61" s="119">
        <v>0</v>
      </c>
      <c r="E61" s="119">
        <v>21043.2</v>
      </c>
      <c r="F61" s="115">
        <f t="shared" si="0"/>
      </c>
      <c r="G61" s="115">
        <f t="shared" si="1"/>
      </c>
      <c r="H61" s="143"/>
      <c r="I61" s="143"/>
      <c r="J61" s="143"/>
      <c r="K61" s="143"/>
      <c r="L61" s="143"/>
      <c r="M61" s="143"/>
    </row>
    <row r="62" spans="1:8" s="116" customFormat="1" ht="18.75">
      <c r="A62" s="132">
        <v>25000000</v>
      </c>
      <c r="B62" s="126" t="s">
        <v>148</v>
      </c>
      <c r="C62" s="127">
        <f>SUM(C63:C64)</f>
        <v>3611500</v>
      </c>
      <c r="D62" s="127">
        <f>SUM(D63:D64)</f>
        <v>3611500</v>
      </c>
      <c r="E62" s="127">
        <f>SUM(E63:E64)</f>
        <v>5045552.14</v>
      </c>
      <c r="F62" s="115">
        <f t="shared" si="0"/>
        <v>139.70793686833724</v>
      </c>
      <c r="G62" s="115">
        <f t="shared" si="1"/>
        <v>139.70793686833724</v>
      </c>
      <c r="H62" s="91"/>
    </row>
    <row r="63" spans="1:7" ht="21.75" customHeight="1">
      <c r="A63" s="131">
        <v>25010000</v>
      </c>
      <c r="B63" s="151" t="s">
        <v>160</v>
      </c>
      <c r="C63" s="119">
        <v>2392900</v>
      </c>
      <c r="D63" s="119">
        <v>2392900</v>
      </c>
      <c r="E63" s="68">
        <v>1771254.61</v>
      </c>
      <c r="F63" s="115">
        <f t="shared" si="0"/>
        <v>74.0212549625977</v>
      </c>
      <c r="G63" s="115">
        <f t="shared" si="1"/>
        <v>74.0212549625977</v>
      </c>
    </row>
    <row r="64" spans="1:7" ht="18.75">
      <c r="A64" s="131">
        <v>25020000</v>
      </c>
      <c r="B64" s="151" t="s">
        <v>191</v>
      </c>
      <c r="C64" s="119">
        <v>1218600</v>
      </c>
      <c r="D64" s="119">
        <v>1218600</v>
      </c>
      <c r="E64" s="68">
        <v>3274297.53</v>
      </c>
      <c r="F64" s="115">
        <f t="shared" si="0"/>
        <v>268.69338010832104</v>
      </c>
      <c r="G64" s="115">
        <f t="shared" si="1"/>
        <v>268.69338010832104</v>
      </c>
    </row>
    <row r="65" spans="1:7" ht="18.75">
      <c r="A65" s="131"/>
      <c r="B65" s="126" t="s">
        <v>144</v>
      </c>
      <c r="C65" s="127">
        <f>C59</f>
        <v>3611500</v>
      </c>
      <c r="D65" s="127">
        <f>D59</f>
        <v>3611500</v>
      </c>
      <c r="E65" s="127">
        <f>E59</f>
        <v>5066595.34</v>
      </c>
      <c r="F65" s="115">
        <f>IF(C65=0,"",E65/C65*100)</f>
        <v>140.29060888827357</v>
      </c>
      <c r="G65" s="115">
        <f>IF(D65=0,"",E65/D65*100)</f>
        <v>140.29060888827357</v>
      </c>
    </row>
    <row r="66" spans="1:7" ht="18.75">
      <c r="A66" s="117">
        <v>40000000</v>
      </c>
      <c r="B66" s="126" t="s">
        <v>145</v>
      </c>
      <c r="C66" s="127">
        <f>C67</f>
        <v>0</v>
      </c>
      <c r="D66" s="127">
        <f aca="true" t="shared" si="4" ref="D66:E68">D67</f>
        <v>15000</v>
      </c>
      <c r="E66" s="127">
        <f t="shared" si="4"/>
        <v>15000</v>
      </c>
      <c r="F66" s="115">
        <f>IF(C66=0,"",E66/C66*100)</f>
      </c>
      <c r="G66" s="115">
        <f>IF(D66=0,"",E66/D66*100)</f>
        <v>100</v>
      </c>
    </row>
    <row r="67" spans="1:7" ht="18.75">
      <c r="A67" s="117">
        <v>41000000</v>
      </c>
      <c r="B67" s="128" t="s">
        <v>236</v>
      </c>
      <c r="C67" s="127">
        <f>C68</f>
        <v>0</v>
      </c>
      <c r="D67" s="127">
        <f t="shared" si="4"/>
        <v>15000</v>
      </c>
      <c r="E67" s="127">
        <f t="shared" si="4"/>
        <v>15000</v>
      </c>
      <c r="F67" s="115">
        <f>IF(C67=0,"",E67/C67*100)</f>
      </c>
      <c r="G67" s="115">
        <f>IF(D67=0,"",E67/D67*100)</f>
        <v>100</v>
      </c>
    </row>
    <row r="68" spans="1:7" ht="18.75">
      <c r="A68" s="117">
        <v>41030000</v>
      </c>
      <c r="B68" s="124" t="s">
        <v>237</v>
      </c>
      <c r="C68" s="157">
        <f>C69</f>
        <v>0</v>
      </c>
      <c r="D68" s="157">
        <f t="shared" si="4"/>
        <v>15000</v>
      </c>
      <c r="E68" s="157">
        <f t="shared" si="4"/>
        <v>15000</v>
      </c>
      <c r="F68" s="115">
        <f>IF(C68=0,"",E68/C68*100)</f>
      </c>
      <c r="G68" s="115">
        <f>IF(D68=0,"",E68/D68*100)</f>
        <v>100</v>
      </c>
    </row>
    <row r="69" spans="1:7" ht="18.75">
      <c r="A69" s="155">
        <v>41035000</v>
      </c>
      <c r="B69" s="156" t="s">
        <v>146</v>
      </c>
      <c r="C69" s="119">
        <v>0</v>
      </c>
      <c r="D69" s="68">
        <v>15000</v>
      </c>
      <c r="E69" s="68">
        <v>15000</v>
      </c>
      <c r="F69" s="115">
        <f>IF(C69=0,"",E69/C69*100)</f>
      </c>
      <c r="G69" s="115">
        <f>IF(D69=0,"",E69/D69*100)</f>
        <v>100</v>
      </c>
    </row>
    <row r="70" spans="1:8" s="116" customFormat="1" ht="18.75">
      <c r="A70" s="117"/>
      <c r="B70" s="126" t="s">
        <v>149</v>
      </c>
      <c r="C70" s="127">
        <f>C59+C66</f>
        <v>3611500</v>
      </c>
      <c r="D70" s="127">
        <f>D59+D66</f>
        <v>3626500</v>
      </c>
      <c r="E70" s="127">
        <f>E59+E66</f>
        <v>5081595.34</v>
      </c>
      <c r="F70" s="115">
        <f t="shared" si="0"/>
        <v>140.70594877474733</v>
      </c>
      <c r="G70" s="115">
        <f t="shared" si="1"/>
        <v>140.1239580863091</v>
      </c>
      <c r="H70" s="91"/>
    </row>
    <row r="71" spans="1:8" s="116" customFormat="1" ht="18.75">
      <c r="A71" s="117"/>
      <c r="B71" s="132" t="s">
        <v>150</v>
      </c>
      <c r="C71" s="127">
        <f>SUM(C70,C57)</f>
        <v>281013181</v>
      </c>
      <c r="D71" s="127">
        <f>SUM(D70,D57)</f>
        <v>202866676.91</v>
      </c>
      <c r="E71" s="127">
        <f>SUM(E70,E57)</f>
        <v>212170420.26000002</v>
      </c>
      <c r="F71" s="115">
        <f t="shared" si="0"/>
        <v>75.50194603149238</v>
      </c>
      <c r="G71" s="115">
        <f t="shared" si="1"/>
        <v>104.586136812468</v>
      </c>
      <c r="H71" s="91"/>
    </row>
    <row r="72" spans="1:2" ht="18.75">
      <c r="A72" s="86"/>
      <c r="B72" s="152"/>
    </row>
    <row r="73" spans="1:2" ht="18.75">
      <c r="A73" s="86"/>
      <c r="B73" s="152"/>
    </row>
    <row r="74" spans="1:2" ht="18.75">
      <c r="A74" s="86"/>
      <c r="B74" s="152"/>
    </row>
    <row r="75" ht="18.75">
      <c r="A75" s="86"/>
    </row>
    <row r="76" ht="18.75">
      <c r="A76" s="86"/>
    </row>
    <row r="77" ht="18.75">
      <c r="A77" s="86"/>
    </row>
    <row r="78" ht="18.75">
      <c r="A78" s="86"/>
    </row>
    <row r="79" ht="18.75">
      <c r="A79" s="86"/>
    </row>
    <row r="80" ht="18.75">
      <c r="A80" s="86"/>
    </row>
    <row r="81" ht="18.75">
      <c r="A81" s="86"/>
    </row>
    <row r="82" ht="18.75">
      <c r="A82" s="86"/>
    </row>
    <row r="83" ht="18.75">
      <c r="A83" s="86"/>
    </row>
    <row r="84" ht="18.75">
      <c r="A84" s="86"/>
    </row>
    <row r="85" ht="18.75">
      <c r="A85" s="86"/>
    </row>
    <row r="86" ht="18.75">
      <c r="A86" s="86"/>
    </row>
    <row r="87" ht="18.75">
      <c r="A87" s="86"/>
    </row>
    <row r="88" ht="18.75">
      <c r="A88" s="86"/>
    </row>
    <row r="89" ht="18.75">
      <c r="A89" s="86"/>
    </row>
    <row r="90" ht="18.75">
      <c r="A90" s="86"/>
    </row>
    <row r="91" ht="18.75">
      <c r="A91" s="86"/>
    </row>
    <row r="92" ht="18.75">
      <c r="A92" s="86"/>
    </row>
    <row r="93" ht="18.75">
      <c r="A93" s="86"/>
    </row>
    <row r="94" ht="18.75">
      <c r="A94" s="86"/>
    </row>
    <row r="95" ht="18.75">
      <c r="A95" s="86"/>
    </row>
    <row r="96" ht="18.75">
      <c r="A96" s="86"/>
    </row>
    <row r="97" ht="18.75">
      <c r="A97" s="86"/>
    </row>
    <row r="98" ht="18.75">
      <c r="A98" s="86"/>
    </row>
    <row r="99" ht="18.75">
      <c r="A99" s="86"/>
    </row>
    <row r="100" ht="18.75">
      <c r="A100" s="86"/>
    </row>
    <row r="101" ht="18.75">
      <c r="A101" s="86"/>
    </row>
    <row r="102" ht="18.75">
      <c r="A102" s="86"/>
    </row>
    <row r="103" ht="18.75">
      <c r="A103" s="86"/>
    </row>
    <row r="104" ht="18.75">
      <c r="A104" s="86"/>
    </row>
    <row r="105" ht="18.75">
      <c r="A105" s="86"/>
    </row>
    <row r="106" ht="18.75">
      <c r="A106" s="86"/>
    </row>
    <row r="107" ht="18.75">
      <c r="A107" s="86"/>
    </row>
    <row r="108" ht="18.75">
      <c r="A108" s="86"/>
    </row>
    <row r="109" ht="18.75">
      <c r="A109" s="86"/>
    </row>
    <row r="110" ht="18.75">
      <c r="A110" s="86"/>
    </row>
    <row r="111" ht="18.75">
      <c r="A111" s="86"/>
    </row>
    <row r="112" ht="18.75">
      <c r="A112" s="86"/>
    </row>
    <row r="113" ht="18.75">
      <c r="A113" s="86"/>
    </row>
    <row r="114" ht="18.75">
      <c r="A114" s="86"/>
    </row>
    <row r="115" ht="18.75">
      <c r="A115" s="86"/>
    </row>
    <row r="116" ht="18.75">
      <c r="A116" s="86"/>
    </row>
    <row r="117" ht="18.75">
      <c r="A117" s="86"/>
    </row>
    <row r="118" ht="18.75">
      <c r="A118" s="86"/>
    </row>
    <row r="119" ht="18.75">
      <c r="A119" s="86"/>
    </row>
    <row r="120" ht="18.75">
      <c r="A120" s="86"/>
    </row>
    <row r="121" ht="18.75">
      <c r="A121" s="86"/>
    </row>
    <row r="122" ht="18.75">
      <c r="A122" s="86"/>
    </row>
    <row r="123" ht="18.75">
      <c r="A123" s="86"/>
    </row>
    <row r="124" ht="18.75">
      <c r="A124" s="86"/>
    </row>
    <row r="125" ht="18.75">
      <c r="A125" s="86"/>
    </row>
    <row r="126" ht="18.75">
      <c r="A126" s="86"/>
    </row>
    <row r="127" ht="18.75">
      <c r="A127" s="86"/>
    </row>
    <row r="128" ht="18.75">
      <c r="A128" s="86"/>
    </row>
    <row r="129" ht="18.75">
      <c r="A129" s="86"/>
    </row>
    <row r="130" ht="18.75">
      <c r="A130" s="86"/>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71"/>
  <sheetViews>
    <sheetView tabSelected="1" view="pageBreakPreview" zoomScale="50" zoomScaleNormal="50" zoomScaleSheetLayoutView="50" zoomScalePageLayoutView="0" workbookViewId="0" topLeftCell="A1">
      <pane xSplit="1" ySplit="3" topLeftCell="B101" activePane="bottomRight" state="frozen"/>
      <selection pane="topLeft" activeCell="A1" sqref="A1"/>
      <selection pane="topRight" activeCell="B1" sqref="B1"/>
      <selection pane="bottomLeft" activeCell="A4" sqref="A4"/>
      <selection pane="bottomRight" activeCell="E112" sqref="E112"/>
    </sheetView>
  </sheetViews>
  <sheetFormatPr defaultColWidth="9.00390625" defaultRowHeight="12.75"/>
  <cols>
    <col min="1" max="1" width="12.375" style="58" customWidth="1"/>
    <col min="2" max="2" width="172.25390625" style="59"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59" t="s">
        <v>2</v>
      </c>
      <c r="B2" s="160"/>
      <c r="C2" s="160"/>
      <c r="D2" s="160"/>
      <c r="E2" s="160"/>
      <c r="F2" s="160"/>
      <c r="G2" s="161"/>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62" t="s">
        <v>0</v>
      </c>
      <c r="B3" s="163"/>
      <c r="C3" s="163"/>
      <c r="D3" s="163"/>
      <c r="E3" s="163"/>
      <c r="F3" s="163"/>
      <c r="G3" s="164"/>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69">
        <v>2175406</v>
      </c>
      <c r="D4" s="46">
        <v>1782417</v>
      </c>
      <c r="E4" s="46">
        <v>1380147.55</v>
      </c>
      <c r="F4" s="70">
        <f>SUM(E4/C4*100)</f>
        <v>63.44321703626817</v>
      </c>
      <c r="G4" s="70">
        <f>SUM(E4/D4*100)</f>
        <v>77.43123803240208</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58962500</v>
      </c>
      <c r="E5" s="17">
        <f>SUM(E6:E14)</f>
        <v>58037373.99</v>
      </c>
      <c r="F5" s="70">
        <f aca="true" t="shared" si="0" ref="F5:F69">SUM(E5/C5*100)</f>
        <v>73.76778268492153</v>
      </c>
      <c r="G5" s="70">
        <f aca="true" t="shared" si="1" ref="G5:G69">SUM(E5/D5*100)</f>
        <v>98.43099256306975</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177</v>
      </c>
      <c r="C6" s="28">
        <v>74731854</v>
      </c>
      <c r="D6" s="20">
        <v>55988650</v>
      </c>
      <c r="E6" s="20">
        <v>55101530.89</v>
      </c>
      <c r="F6" s="71">
        <f t="shared" si="0"/>
        <v>73.73232154791717</v>
      </c>
      <c r="G6" s="71">
        <f t="shared" si="1"/>
        <v>98.41553759556625</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178</v>
      </c>
      <c r="C7" s="28">
        <v>1012500</v>
      </c>
      <c r="D7" s="20">
        <v>829889</v>
      </c>
      <c r="E7" s="20">
        <v>797218.57</v>
      </c>
      <c r="F7" s="71">
        <f t="shared" si="0"/>
        <v>78.73763654320987</v>
      </c>
      <c r="G7" s="71">
        <f t="shared" si="1"/>
        <v>96.0632771370629</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633502</v>
      </c>
      <c r="E8" s="20">
        <v>633260.34</v>
      </c>
      <c r="F8" s="71">
        <f t="shared" si="0"/>
        <v>74.57078662799529</v>
      </c>
      <c r="G8" s="71">
        <f t="shared" si="1"/>
        <v>99.96185331695874</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220</v>
      </c>
      <c r="B9" s="19" t="s">
        <v>221</v>
      </c>
      <c r="C9" s="28"/>
      <c r="D9" s="20">
        <v>79833</v>
      </c>
      <c r="E9" s="20">
        <v>77032.04</v>
      </c>
      <c r="F9" s="71"/>
      <c r="G9" s="71">
        <f t="shared" si="1"/>
        <v>96.49147595605825</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179</v>
      </c>
      <c r="C10" s="28">
        <v>827188</v>
      </c>
      <c r="D10" s="20">
        <v>631669</v>
      </c>
      <c r="E10" s="20">
        <v>630802.54</v>
      </c>
      <c r="F10" s="71">
        <f t="shared" si="0"/>
        <v>76.25866671179949</v>
      </c>
      <c r="G10" s="71">
        <f t="shared" si="1"/>
        <v>99.86283005814755</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180</v>
      </c>
      <c r="C11" s="28">
        <v>713090</v>
      </c>
      <c r="D11" s="20">
        <v>505647</v>
      </c>
      <c r="E11" s="20">
        <v>505641.62</v>
      </c>
      <c r="F11" s="71">
        <f t="shared" si="0"/>
        <v>70.9085276753285</v>
      </c>
      <c r="G11" s="71">
        <f t="shared" si="1"/>
        <v>99.9989360166282</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195465</v>
      </c>
      <c r="E12" s="20">
        <v>194044.7</v>
      </c>
      <c r="F12" s="71">
        <f t="shared" si="0"/>
        <v>65.49921520311895</v>
      </c>
      <c r="G12" s="71">
        <f t="shared" si="1"/>
        <v>99.27337374977618</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208</v>
      </c>
      <c r="B13" s="19" t="s">
        <v>209</v>
      </c>
      <c r="C13" s="28">
        <v>216720</v>
      </c>
      <c r="D13" s="20">
        <v>72505</v>
      </c>
      <c r="E13" s="20">
        <v>72503.29</v>
      </c>
      <c r="F13" s="71">
        <f t="shared" si="0"/>
        <v>33.4548218899963</v>
      </c>
      <c r="G13" s="71">
        <f t="shared" si="1"/>
        <v>99.99764154196261</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181</v>
      </c>
      <c r="C14" s="28">
        <v>28960</v>
      </c>
      <c r="D14" s="20">
        <v>25340</v>
      </c>
      <c r="E14" s="20">
        <v>25340</v>
      </c>
      <c r="F14" s="71">
        <f t="shared" si="0"/>
        <v>87.5</v>
      </c>
      <c r="G14" s="71">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36398441</v>
      </c>
      <c r="E15" s="17">
        <f>SUM(E16:E19)</f>
        <v>35525668.17</v>
      </c>
      <c r="F15" s="70">
        <f t="shared" si="0"/>
        <v>75.04812796097849</v>
      </c>
      <c r="G15" s="70">
        <f t="shared" si="1"/>
        <v>97.6021697467757</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25420733</v>
      </c>
      <c r="E16" s="20">
        <v>24908105.59</v>
      </c>
      <c r="F16" s="71">
        <f t="shared" si="0"/>
        <v>75.17035132514042</v>
      </c>
      <c r="G16" s="71">
        <f t="shared" si="1"/>
        <v>97.98342789722074</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176</v>
      </c>
      <c r="B17" s="19" t="s">
        <v>182</v>
      </c>
      <c r="C17" s="28">
        <v>13340536</v>
      </c>
      <c r="D17" s="20">
        <v>9916708</v>
      </c>
      <c r="E17" s="20">
        <v>9746724.36</v>
      </c>
      <c r="F17" s="71">
        <f t="shared" si="0"/>
        <v>73.06096516661698</v>
      </c>
      <c r="G17" s="71">
        <f t="shared" si="1"/>
        <v>98.28588640504489</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50000</v>
      </c>
      <c r="E18" s="20">
        <v>44907</v>
      </c>
      <c r="F18" s="71">
        <f t="shared" si="0"/>
        <v>69.08769230769231</v>
      </c>
      <c r="G18" s="71">
        <f t="shared" si="1"/>
        <v>89.81400000000001</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1011000</v>
      </c>
      <c r="E19" s="20">
        <v>825931.22</v>
      </c>
      <c r="F19" s="71">
        <f t="shared" si="0"/>
        <v>103.74716995352343</v>
      </c>
      <c r="G19" s="71">
        <f t="shared" si="1"/>
        <v>81.69448269040554</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86172870.52999997</v>
      </c>
      <c r="E20" s="17">
        <f>SUM(E21:E54)</f>
        <v>86135085.98999998</v>
      </c>
      <c r="F20" s="70">
        <f t="shared" si="0"/>
        <v>68.80337757268539</v>
      </c>
      <c r="G20" s="70">
        <f t="shared" si="1"/>
        <v>99.95615262696067</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3353877.51</v>
      </c>
      <c r="E21" s="20">
        <v>3353877.51</v>
      </c>
      <c r="F21" s="71">
        <f t="shared" si="0"/>
        <v>36.83555749588138</v>
      </c>
      <c r="G21" s="71">
        <f t="shared" si="1"/>
        <v>100</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400577.1</v>
      </c>
      <c r="E22" s="24">
        <v>400577.1</v>
      </c>
      <c r="F22" s="71">
        <f t="shared" si="0"/>
        <v>73.05801568484405</v>
      </c>
      <c r="G22" s="71">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321113.95</v>
      </c>
      <c r="E23" s="20">
        <v>321113.95</v>
      </c>
      <c r="F23" s="71">
        <f t="shared" si="0"/>
        <v>38.92290303030303</v>
      </c>
      <c r="G23" s="71">
        <f t="shared" si="1"/>
        <v>100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2335.19</v>
      </c>
      <c r="E24" s="20">
        <v>2335.19</v>
      </c>
      <c r="F24" s="71">
        <f t="shared" si="0"/>
        <v>83.39964285714287</v>
      </c>
      <c r="G24" s="71">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580758.34</v>
      </c>
      <c r="E25" s="31">
        <f>D25</f>
        <v>580758.34</v>
      </c>
      <c r="F25" s="71">
        <f t="shared" si="0"/>
        <v>37.834419543973944</v>
      </c>
      <c r="G25" s="71">
        <f t="shared" si="1"/>
        <v>100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234297.33</v>
      </c>
      <c r="E26" s="31">
        <f>D26</f>
        <v>234297.33</v>
      </c>
      <c r="F26" s="71">
        <f t="shared" si="0"/>
        <v>58.12387248821632</v>
      </c>
      <c r="G26" s="71">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397230.99</v>
      </c>
      <c r="E27" s="31">
        <f>D27</f>
        <v>397230.99</v>
      </c>
      <c r="F27" s="71">
        <f t="shared" si="0"/>
        <v>32.034757258064516</v>
      </c>
      <c r="G27" s="71">
        <f t="shared" si="1"/>
        <v>100</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46703.79</v>
      </c>
      <c r="E28" s="31">
        <f>D28</f>
        <v>46703.79</v>
      </c>
      <c r="F28" s="71">
        <f t="shared" si="0"/>
        <v>76.31338235294118</v>
      </c>
      <c r="G28" s="71">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262800</v>
      </c>
      <c r="E29" s="20">
        <v>262557.14</v>
      </c>
      <c r="F29" s="71">
        <f t="shared" si="0"/>
        <v>75.01632571428571</v>
      </c>
      <c r="G29" s="71">
        <f t="shared" si="1"/>
        <v>99.90758751902588</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244452.46</v>
      </c>
      <c r="E30" s="31">
        <v>244452</v>
      </c>
      <c r="F30" s="71">
        <f t="shared" si="0"/>
        <v>24.568040201005026</v>
      </c>
      <c r="G30" s="71">
        <f t="shared" si="1"/>
        <v>99.99981182435226</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29320.5</v>
      </c>
      <c r="E31" s="31">
        <v>29320.5</v>
      </c>
      <c r="F31" s="71">
        <f t="shared" si="0"/>
        <v>45.387770897832816</v>
      </c>
      <c r="G31" s="71">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298757.15</v>
      </c>
      <c r="E32" s="31">
        <v>298757.15</v>
      </c>
      <c r="F32" s="71">
        <f t="shared" si="0"/>
        <v>57.563998073217725</v>
      </c>
      <c r="G32" s="71">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198984.79</v>
      </c>
      <c r="E33" s="31">
        <f>D33</f>
        <v>198984.79</v>
      </c>
      <c r="F33" s="71">
        <f t="shared" si="0"/>
        <v>65.24091475409837</v>
      </c>
      <c r="G33" s="71">
        <f t="shared" si="1"/>
        <v>100</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17163643.39</v>
      </c>
      <c r="E34" s="31">
        <v>17159885.24</v>
      </c>
      <c r="F34" s="71">
        <f t="shared" si="0"/>
        <v>74.47220397534936</v>
      </c>
      <c r="G34" s="71">
        <f t="shared" si="1"/>
        <v>99.97810400790434</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2314341.61</v>
      </c>
      <c r="E35" s="31">
        <v>2314341.61</v>
      </c>
      <c r="F35" s="71">
        <f t="shared" si="0"/>
        <v>77.92395993265993</v>
      </c>
      <c r="G35" s="71">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4577589.91</v>
      </c>
      <c r="E36" s="31">
        <v>4577589.91</v>
      </c>
      <c r="F36" s="71">
        <f t="shared" si="0"/>
        <v>86.96029464285715</v>
      </c>
      <c r="G36" s="71">
        <f t="shared" si="1"/>
        <v>100</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224264.31</v>
      </c>
      <c r="E37" s="31">
        <f>D37</f>
        <v>224264.31</v>
      </c>
      <c r="F37" s="71">
        <f t="shared" si="0"/>
        <v>25.00159531772575</v>
      </c>
      <c r="G37" s="71">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31322.24</v>
      </c>
      <c r="E38" s="31">
        <f>D38</f>
        <v>31322.24</v>
      </c>
      <c r="F38" s="71">
        <f t="shared" si="0"/>
        <v>39.152800000000006</v>
      </c>
      <c r="G38" s="71">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7260631.26</v>
      </c>
      <c r="E39" s="31">
        <v>7260631.26</v>
      </c>
      <c r="F39" s="71">
        <f t="shared" si="0"/>
        <v>68.67143913742552</v>
      </c>
      <c r="G39" s="71">
        <f t="shared" si="1"/>
        <v>100</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34583867.75</v>
      </c>
      <c r="E40" s="31">
        <f>D40</f>
        <v>34583867.75</v>
      </c>
      <c r="F40" s="71">
        <f t="shared" si="0"/>
        <v>72.15841308888179</v>
      </c>
      <c r="G40" s="71">
        <f t="shared" si="1"/>
        <v>100</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934796.09</v>
      </c>
      <c r="E41" s="31">
        <f>D41</f>
        <v>934796.09</v>
      </c>
      <c r="F41" s="71">
        <f t="shared" si="0"/>
        <v>56.83341986867704</v>
      </c>
      <c r="G41" s="71">
        <f t="shared" si="1"/>
        <v>100</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299538.5</v>
      </c>
      <c r="E42" s="31">
        <f>D42</f>
        <v>299538.5</v>
      </c>
      <c r="F42" s="71">
        <f t="shared" si="0"/>
        <v>119.62400159744408</v>
      </c>
      <c r="G42" s="71">
        <f t="shared" si="1"/>
        <v>100</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196</v>
      </c>
      <c r="B43" s="30" t="s">
        <v>197</v>
      </c>
      <c r="C43" s="28">
        <v>1965000</v>
      </c>
      <c r="D43" s="31">
        <v>1453331.08</v>
      </c>
      <c r="E43" s="31">
        <f>D43</f>
        <v>1453331.08</v>
      </c>
      <c r="F43" s="71">
        <f t="shared" si="0"/>
        <v>73.96086921119593</v>
      </c>
      <c r="G43" s="71">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20450</v>
      </c>
      <c r="E44" s="31">
        <v>12610</v>
      </c>
      <c r="F44" s="71">
        <f t="shared" si="0"/>
        <v>33.35978835978836</v>
      </c>
      <c r="G44" s="71">
        <f t="shared" si="1"/>
        <v>61.66259168704157</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10109.88</v>
      </c>
      <c r="E45" s="31">
        <f>D45</f>
        <v>10109.88</v>
      </c>
      <c r="F45" s="71">
        <f t="shared" si="0"/>
        <v>23.24110344827586</v>
      </c>
      <c r="G45" s="71">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327200.33</v>
      </c>
      <c r="E46" s="31">
        <v>301550.76</v>
      </c>
      <c r="F46" s="71">
        <f t="shared" si="0"/>
        <v>75.04996515679443</v>
      </c>
      <c r="G46" s="71">
        <f t="shared" si="1"/>
        <v>92.16089727048869</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0</v>
      </c>
      <c r="E47" s="31">
        <v>0</v>
      </c>
      <c r="F47" s="71">
        <f t="shared" si="0"/>
        <v>0</v>
      </c>
      <c r="G47" s="71">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5950</v>
      </c>
      <c r="E48" s="31">
        <v>5950</v>
      </c>
      <c r="F48" s="71">
        <f t="shared" si="0"/>
        <v>99.16666666666667</v>
      </c>
      <c r="G48" s="71">
        <f t="shared" si="1"/>
        <v>100</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0</v>
      </c>
      <c r="E49" s="31">
        <v>0</v>
      </c>
      <c r="F49" s="71">
        <f t="shared" si="0"/>
        <v>0</v>
      </c>
      <c r="G49" s="71">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125</v>
      </c>
      <c r="E50" s="31">
        <v>125</v>
      </c>
      <c r="F50" s="71">
        <f t="shared" si="0"/>
        <v>2.5</v>
      </c>
      <c r="G50" s="71">
        <f t="shared" si="1"/>
        <v>100</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3265735.77</v>
      </c>
      <c r="E51" s="31">
        <v>3265485.77</v>
      </c>
      <c r="F51" s="71">
        <f t="shared" si="0"/>
        <v>69.9472158080754</v>
      </c>
      <c r="G51" s="71">
        <f t="shared" si="1"/>
        <v>99.99234475727349</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152</v>
      </c>
      <c r="B52" s="30" t="s">
        <v>153</v>
      </c>
      <c r="C52" s="28">
        <v>402100</v>
      </c>
      <c r="D52" s="31">
        <v>206476.46</v>
      </c>
      <c r="E52" s="31">
        <v>206432.96</v>
      </c>
      <c r="F52" s="71">
        <f t="shared" si="0"/>
        <v>51.33871176324297</v>
      </c>
      <c r="G52" s="71">
        <f t="shared" si="1"/>
        <v>99.97893222307279</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88193.3</v>
      </c>
      <c r="E53" s="31">
        <f>D53</f>
        <v>88193.3</v>
      </c>
      <c r="F53" s="71">
        <f t="shared" si="0"/>
        <v>78.04716814159292</v>
      </c>
      <c r="G53" s="71">
        <f t="shared" si="1"/>
        <v>100</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7034094.55</v>
      </c>
      <c r="E54" s="31">
        <f>D54</f>
        <v>7034094.55</v>
      </c>
      <c r="F54" s="70">
        <f t="shared" si="0"/>
        <v>78.6811470917226</v>
      </c>
      <c r="G54" s="70">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57500</v>
      </c>
      <c r="E55" s="17">
        <f>E56</f>
        <v>45892.18</v>
      </c>
      <c r="F55" s="70">
        <f t="shared" si="0"/>
        <v>183.56871999999998</v>
      </c>
      <c r="G55" s="70">
        <f t="shared" si="1"/>
        <v>79.81248695652174</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2">
        <v>25000</v>
      </c>
      <c r="D56" s="20">
        <v>57500</v>
      </c>
      <c r="E56" s="20">
        <v>45892.18</v>
      </c>
      <c r="F56" s="71">
        <f t="shared" si="0"/>
        <v>183.56871999999998</v>
      </c>
      <c r="G56" s="71">
        <f t="shared" si="1"/>
        <v>79.81248695652174</v>
      </c>
    </row>
    <row r="57" spans="1:7" ht="29.25" customHeight="1">
      <c r="A57" s="36">
        <v>110000</v>
      </c>
      <c r="B57" s="16" t="s">
        <v>94</v>
      </c>
      <c r="C57" s="17">
        <f>SUM(C58:C63)</f>
        <v>7326543</v>
      </c>
      <c r="D57" s="17">
        <f>SUM(D58:D63)</f>
        <v>4425025</v>
      </c>
      <c r="E57" s="17">
        <f>SUM(E58:E63)</f>
        <v>4386860.430000001</v>
      </c>
      <c r="F57" s="70">
        <f t="shared" si="0"/>
        <v>59.87626674681361</v>
      </c>
      <c r="G57" s="70">
        <f t="shared" si="1"/>
        <v>99.13752871452705</v>
      </c>
    </row>
    <row r="58" spans="1:249" s="14" customFormat="1" ht="26.25" customHeight="1">
      <c r="A58" s="37">
        <v>110103</v>
      </c>
      <c r="B58" s="21" t="s">
        <v>95</v>
      </c>
      <c r="C58" s="28">
        <v>30000</v>
      </c>
      <c r="D58" s="20">
        <v>28077</v>
      </c>
      <c r="E58" s="20">
        <v>28076.78</v>
      </c>
      <c r="F58" s="71">
        <f t="shared" si="0"/>
        <v>93.58926666666666</v>
      </c>
      <c r="G58" s="71">
        <f t="shared" si="1"/>
        <v>99.9992164405029</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2010145</v>
      </c>
      <c r="E59" s="20">
        <v>1997205.58</v>
      </c>
      <c r="F59" s="71">
        <f t="shared" si="0"/>
        <v>54.62816137855581</v>
      </c>
      <c r="G59" s="71">
        <f t="shared" si="1"/>
        <v>99.35629419768226</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14098</v>
      </c>
      <c r="E60" s="20">
        <v>10867.98</v>
      </c>
      <c r="F60" s="71">
        <f t="shared" si="0"/>
        <v>65.86654545454546</v>
      </c>
      <c r="G60" s="71">
        <f t="shared" si="1"/>
        <v>77.08880692296779</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718441</v>
      </c>
      <c r="E61" s="20">
        <v>713090.53</v>
      </c>
      <c r="F61" s="71">
        <f t="shared" si="0"/>
        <v>66.91017721908565</v>
      </c>
      <c r="G61" s="71">
        <f t="shared" si="1"/>
        <v>99.2552666120113</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1374044</v>
      </c>
      <c r="E62" s="20">
        <v>1362461.74</v>
      </c>
      <c r="F62" s="71">
        <f t="shared" si="0"/>
        <v>65.64498867742714</v>
      </c>
      <c r="G62" s="71">
        <f t="shared" si="1"/>
        <v>99.15706775037772</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280220</v>
      </c>
      <c r="E63" s="20">
        <v>275157.82</v>
      </c>
      <c r="F63" s="71">
        <f t="shared" si="0"/>
        <v>56.99209196354599</v>
      </c>
      <c r="G63" s="71">
        <f t="shared" si="1"/>
        <v>98.19349796588395</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185000</v>
      </c>
      <c r="E64" s="17">
        <f>SUM(E65:E66)</f>
        <v>123000</v>
      </c>
      <c r="F64" s="70">
        <f t="shared" si="0"/>
        <v>66.48648648648648</v>
      </c>
      <c r="G64" s="70">
        <f t="shared" si="1"/>
        <v>66.48648648648648</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180000</v>
      </c>
      <c r="E65" s="20">
        <v>120000</v>
      </c>
      <c r="F65" s="71">
        <f t="shared" si="0"/>
        <v>66.66666666666666</v>
      </c>
      <c r="G65" s="71">
        <f t="shared" si="1"/>
        <v>66.66666666666666</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5000</v>
      </c>
      <c r="E66" s="20">
        <v>3000</v>
      </c>
      <c r="F66" s="71">
        <f t="shared" si="0"/>
        <v>60</v>
      </c>
      <c r="G66" s="71">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633410</v>
      </c>
      <c r="E67" s="17">
        <f>SUM(E68:E70)</f>
        <v>615716.48</v>
      </c>
      <c r="F67" s="70">
        <f t="shared" si="0"/>
        <v>70.41507759517846</v>
      </c>
      <c r="G67" s="70">
        <f t="shared" si="1"/>
        <v>97.20662446124942</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22330</v>
      </c>
      <c r="E68" s="20">
        <v>4640</v>
      </c>
      <c r="F68" s="71">
        <f t="shared" si="0"/>
        <v>18.552578968412636</v>
      </c>
      <c r="G68" s="71">
        <f t="shared" si="1"/>
        <v>20.77922077922078</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508800</v>
      </c>
      <c r="E69" s="20">
        <v>508798.02</v>
      </c>
      <c r="F69" s="70">
        <f t="shared" si="0"/>
        <v>69.80354232404994</v>
      </c>
      <c r="G69" s="70">
        <f t="shared" si="1"/>
        <v>99.99961084905661</v>
      </c>
    </row>
    <row r="70" spans="1:7" ht="26.25" customHeight="1">
      <c r="A70" s="37">
        <v>130204</v>
      </c>
      <c r="B70" s="21" t="s">
        <v>107</v>
      </c>
      <c r="C70" s="20">
        <v>120500</v>
      </c>
      <c r="D70" s="20">
        <v>102280</v>
      </c>
      <c r="E70" s="20">
        <v>102278.46</v>
      </c>
      <c r="F70" s="71">
        <f aca="true" t="shared" si="2" ref="F70:F109">SUM(E70/C70*100)</f>
        <v>84.87839004149377</v>
      </c>
      <c r="G70" s="71">
        <f aca="true" t="shared" si="3" ref="G70:G109">SUM(E70/D70*100)</f>
        <v>99.99849432929214</v>
      </c>
    </row>
    <row r="71" spans="1:7" ht="25.5" customHeight="1">
      <c r="A71" s="36">
        <v>180000</v>
      </c>
      <c r="B71" s="16" t="s">
        <v>170</v>
      </c>
      <c r="C71" s="17">
        <f>C72</f>
        <v>40000</v>
      </c>
      <c r="D71" s="17">
        <f>D72</f>
        <v>40000</v>
      </c>
      <c r="E71" s="17">
        <f>E72</f>
        <v>40000</v>
      </c>
      <c r="F71" s="71">
        <f t="shared" si="2"/>
        <v>100</v>
      </c>
      <c r="G71" s="71">
        <v>0</v>
      </c>
    </row>
    <row r="72" spans="1:249" s="14" customFormat="1" ht="30" customHeight="1">
      <c r="A72" s="37">
        <v>180404</v>
      </c>
      <c r="B72" s="21" t="s">
        <v>169</v>
      </c>
      <c r="C72" s="20">
        <v>40000</v>
      </c>
      <c r="D72" s="20">
        <v>40000</v>
      </c>
      <c r="E72" s="20">
        <v>40000</v>
      </c>
      <c r="F72" s="71">
        <f t="shared" si="2"/>
        <v>100</v>
      </c>
      <c r="G72" s="71">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360120</v>
      </c>
      <c r="E73" s="17">
        <f>E74+E75</f>
        <v>150172</v>
      </c>
      <c r="F73" s="70">
        <f t="shared" si="2"/>
        <v>139.04814814814813</v>
      </c>
      <c r="G73" s="70">
        <f t="shared" si="3"/>
        <v>41.70054426302344</v>
      </c>
    </row>
    <row r="74" spans="1:249" s="14" customFormat="1" ht="27" customHeight="1">
      <c r="A74" s="37">
        <v>210105</v>
      </c>
      <c r="B74" s="21" t="s">
        <v>109</v>
      </c>
      <c r="C74" s="20">
        <v>108000</v>
      </c>
      <c r="D74" s="20">
        <v>157200</v>
      </c>
      <c r="E74" s="20">
        <v>123572</v>
      </c>
      <c r="F74" s="71">
        <f t="shared" si="2"/>
        <v>114.41851851851852</v>
      </c>
      <c r="G74" s="71">
        <f t="shared" si="3"/>
        <v>78.60814249363868</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210</v>
      </c>
      <c r="C75" s="20"/>
      <c r="D75" s="39">
        <v>202920</v>
      </c>
      <c r="E75" s="20">
        <v>26600</v>
      </c>
      <c r="F75" s="71">
        <v>0</v>
      </c>
      <c r="G75" s="71">
        <f t="shared" si="3"/>
        <v>13.108614232209737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C77+C78</f>
        <v>187650</v>
      </c>
      <c r="D76" s="17">
        <f>D77+D78</f>
        <v>638074</v>
      </c>
      <c r="E76" s="17">
        <f>E77+E78</f>
        <v>135560.45</v>
      </c>
      <c r="F76" s="70">
        <f t="shared" si="2"/>
        <v>72.24111377564616</v>
      </c>
      <c r="G76" s="70">
        <f t="shared" si="3"/>
        <v>21.24525525252557</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39">
        <v>50000</v>
      </c>
      <c r="E77" s="20">
        <v>0</v>
      </c>
      <c r="F77" s="71">
        <f t="shared" si="2"/>
        <v>0</v>
      </c>
      <c r="G77" s="71">
        <f t="shared" si="3"/>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4" customHeight="1">
      <c r="A78" s="37">
        <v>250404</v>
      </c>
      <c r="B78" s="21" t="s">
        <v>112</v>
      </c>
      <c r="C78" s="20">
        <v>137650</v>
      </c>
      <c r="D78" s="20">
        <v>588074</v>
      </c>
      <c r="E78" s="20">
        <v>135560.45</v>
      </c>
      <c r="F78" s="71">
        <f t="shared" si="2"/>
        <v>98.48198329095533</v>
      </c>
      <c r="G78" s="71">
        <f t="shared" si="3"/>
        <v>23.051597247965393</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7" ht="24.75" customHeight="1">
      <c r="A79" s="15" t="s">
        <v>151</v>
      </c>
      <c r="B79" s="16" t="s">
        <v>113</v>
      </c>
      <c r="C79" s="17">
        <f>SUM(C4,C5,C15,C20,C57,C64,C67,C73,C76,C55,C71,)</f>
        <v>262125164</v>
      </c>
      <c r="D79" s="17">
        <f>SUM(D4,D5,D15,D20,D57,D64,D67,D73,D76,D55,D71,)</f>
        <v>189655357.52999997</v>
      </c>
      <c r="E79" s="17">
        <f>SUM(E4,E5,E15,E20,E57,E64,E67,E73,E76,E55,E71,)</f>
        <v>186575477.23999998</v>
      </c>
      <c r="F79" s="70">
        <f t="shared" si="2"/>
        <v>71.17801068500236</v>
      </c>
      <c r="G79" s="70">
        <f t="shared" si="3"/>
        <v>98.37606470488828</v>
      </c>
    </row>
    <row r="80" spans="1:9" ht="27" customHeight="1">
      <c r="A80" s="37">
        <v>250315</v>
      </c>
      <c r="B80" s="21" t="s">
        <v>183</v>
      </c>
      <c r="C80" s="20">
        <v>13931517</v>
      </c>
      <c r="D80" s="20">
        <v>12116603.32</v>
      </c>
      <c r="E80" s="20">
        <v>11979932.6</v>
      </c>
      <c r="F80" s="71">
        <f t="shared" si="2"/>
        <v>85.99158727653277</v>
      </c>
      <c r="G80" s="71">
        <f t="shared" si="3"/>
        <v>98.87203767928584</v>
      </c>
      <c r="I80" s="40" t="e">
        <f>E79+#REF!</f>
        <v>#REF!</v>
      </c>
    </row>
    <row r="81" spans="1:249" s="14" customFormat="1" ht="27" customHeight="1">
      <c r="A81" s="37">
        <v>250380</v>
      </c>
      <c r="B81" s="21" t="s">
        <v>146</v>
      </c>
      <c r="C81" s="20">
        <v>0</v>
      </c>
      <c r="D81" s="20">
        <v>1702852</v>
      </c>
      <c r="E81" s="20">
        <v>1372852</v>
      </c>
      <c r="F81" s="71">
        <v>0</v>
      </c>
      <c r="G81" s="71">
        <f t="shared" si="3"/>
        <v>80.62074684118173</v>
      </c>
      <c r="H81" s="3"/>
      <c r="I81" s="13"/>
      <c r="J81" s="41"/>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row>
    <row r="82" spans="1:249" s="14" customFormat="1" ht="48.75" customHeight="1">
      <c r="A82" s="37">
        <v>250344</v>
      </c>
      <c r="B82" s="21" t="s">
        <v>211</v>
      </c>
      <c r="C82" s="20">
        <v>0</v>
      </c>
      <c r="D82" s="20">
        <v>150000</v>
      </c>
      <c r="E82" s="20">
        <v>150000</v>
      </c>
      <c r="F82" s="71">
        <v>0</v>
      </c>
      <c r="G82" s="71">
        <f t="shared" si="3"/>
        <v>100</v>
      </c>
      <c r="H82" s="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48.75" customHeight="1">
      <c r="A83" s="37">
        <v>250366</v>
      </c>
      <c r="B83" s="21" t="s">
        <v>233</v>
      </c>
      <c r="C83" s="20"/>
      <c r="D83" s="20">
        <v>227200</v>
      </c>
      <c r="E83" s="20">
        <v>227200</v>
      </c>
      <c r="F83" s="71"/>
      <c r="G83" s="71">
        <f t="shared" si="3"/>
        <v>100</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249" s="14" customFormat="1" ht="23.25" customHeight="1">
      <c r="A84" s="36">
        <v>900203</v>
      </c>
      <c r="B84" s="16" t="s">
        <v>114</v>
      </c>
      <c r="C84" s="17">
        <f>SUM(C79:C82)</f>
        <v>276056681</v>
      </c>
      <c r="D84" s="17">
        <f>SUM(D79:D83)</f>
        <v>203852012.84999996</v>
      </c>
      <c r="E84" s="17">
        <f>SUM(E79:E83)</f>
        <v>200305461.83999997</v>
      </c>
      <c r="F84" s="70">
        <f t="shared" si="2"/>
        <v>72.55954143707174</v>
      </c>
      <c r="G84" s="70">
        <f t="shared" si="3"/>
        <v>98.26023252828529</v>
      </c>
      <c r="H84" s="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row>
    <row r="85" spans="1:10" ht="24.75" customHeight="1">
      <c r="A85" s="36"/>
      <c r="B85" s="16" t="s">
        <v>115</v>
      </c>
      <c r="C85" s="17">
        <f>C86</f>
        <v>100000</v>
      </c>
      <c r="D85" s="17">
        <f>D86</f>
        <v>90000</v>
      </c>
      <c r="E85" s="17">
        <f>E86</f>
        <v>90000</v>
      </c>
      <c r="F85" s="70">
        <f t="shared" si="2"/>
        <v>90</v>
      </c>
      <c r="G85" s="70">
        <f t="shared" si="3"/>
        <v>100</v>
      </c>
      <c r="I85" s="42">
        <f>112724026.12-E84</f>
        <v>-87581435.71999997</v>
      </c>
      <c r="J85" s="43" t="e">
        <f>D84+D86-'1 Доходи'!#REF!</f>
        <v>#REF!</v>
      </c>
    </row>
    <row r="86" spans="1:249" s="14" customFormat="1" ht="27.75" customHeight="1">
      <c r="A86" s="44">
        <v>250911</v>
      </c>
      <c r="B86" s="45" t="s">
        <v>116</v>
      </c>
      <c r="C86" s="24">
        <v>100000</v>
      </c>
      <c r="D86" s="24">
        <v>90000</v>
      </c>
      <c r="E86" s="24">
        <v>90000</v>
      </c>
      <c r="F86" s="71">
        <f t="shared" si="2"/>
        <v>90</v>
      </c>
      <c r="G86" s="71">
        <f t="shared" si="3"/>
        <v>100</v>
      </c>
      <c r="H86" s="38"/>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row>
    <row r="87" spans="1:7" ht="25.5" customHeight="1">
      <c r="A87" s="165" t="s">
        <v>1</v>
      </c>
      <c r="B87" s="166"/>
      <c r="C87" s="166"/>
      <c r="D87" s="166"/>
      <c r="E87" s="166"/>
      <c r="F87" s="166"/>
      <c r="G87" s="167"/>
    </row>
    <row r="88" spans="1:7" ht="25.5" customHeight="1">
      <c r="A88" s="11" t="s">
        <v>117</v>
      </c>
      <c r="B88" s="12" t="s">
        <v>118</v>
      </c>
      <c r="C88" s="46">
        <v>61000</v>
      </c>
      <c r="D88" s="46">
        <v>239400</v>
      </c>
      <c r="E88" s="46">
        <v>100402.65</v>
      </c>
      <c r="F88" s="70">
        <f t="shared" si="2"/>
        <v>164.5945081967213</v>
      </c>
      <c r="G88" s="70">
        <f t="shared" si="3"/>
        <v>41.93928571428571</v>
      </c>
    </row>
    <row r="89" spans="1:7" ht="24" customHeight="1">
      <c r="A89" s="15" t="s">
        <v>5</v>
      </c>
      <c r="B89" s="16" t="s">
        <v>6</v>
      </c>
      <c r="C89" s="17">
        <f>C90</f>
        <v>1160000</v>
      </c>
      <c r="D89" s="17">
        <f>D90</f>
        <v>538250</v>
      </c>
      <c r="E89" s="17">
        <f>E90</f>
        <v>2915312.38</v>
      </c>
      <c r="F89" s="70">
        <f t="shared" si="2"/>
        <v>251.3200327586207</v>
      </c>
      <c r="G89" s="70" t="str">
        <f>G90</f>
        <v>більше 200%</v>
      </c>
    </row>
    <row r="90" spans="1:7" ht="25.5" customHeight="1">
      <c r="A90" s="18" t="s">
        <v>7</v>
      </c>
      <c r="B90" s="21" t="s">
        <v>119</v>
      </c>
      <c r="C90" s="20">
        <v>1160000</v>
      </c>
      <c r="D90" s="20">
        <v>538250</v>
      </c>
      <c r="E90" s="20">
        <v>2915312.38</v>
      </c>
      <c r="F90" s="71">
        <f t="shared" si="2"/>
        <v>251.3200327586207</v>
      </c>
      <c r="G90" s="71" t="s">
        <v>219</v>
      </c>
    </row>
    <row r="91" spans="1:7" ht="24" customHeight="1">
      <c r="A91" s="15" t="s">
        <v>16</v>
      </c>
      <c r="B91" s="16" t="s">
        <v>120</v>
      </c>
      <c r="C91" s="17">
        <f>C92+C93</f>
        <v>2943700</v>
      </c>
      <c r="D91" s="17">
        <f>D92+D93</f>
        <v>764093</v>
      </c>
      <c r="E91" s="17">
        <f>E92+E93</f>
        <v>1884833.05</v>
      </c>
      <c r="F91" s="70">
        <f t="shared" si="2"/>
        <v>64.02938648639469</v>
      </c>
      <c r="G91" s="70">
        <f t="shared" si="3"/>
        <v>246.67586929863253</v>
      </c>
    </row>
    <row r="92" spans="1:7" ht="24" customHeight="1">
      <c r="A92" s="18" t="s">
        <v>18</v>
      </c>
      <c r="B92" s="21" t="s">
        <v>19</v>
      </c>
      <c r="C92" s="20">
        <v>2035600</v>
      </c>
      <c r="D92" s="20">
        <v>27000</v>
      </c>
      <c r="E92" s="20">
        <v>1791359.86</v>
      </c>
      <c r="F92" s="71">
        <f t="shared" si="2"/>
        <v>88.00156514049911</v>
      </c>
      <c r="G92" s="71">
        <v>0</v>
      </c>
    </row>
    <row r="93" spans="1:7" ht="24" customHeight="1">
      <c r="A93" s="18" t="s">
        <v>176</v>
      </c>
      <c r="B93" s="21" t="s">
        <v>182</v>
      </c>
      <c r="C93" s="20">
        <v>908100</v>
      </c>
      <c r="D93" s="20">
        <v>737093</v>
      </c>
      <c r="E93" s="20">
        <v>93473.19</v>
      </c>
      <c r="F93" s="71">
        <f t="shared" si="2"/>
        <v>10.293270564915758</v>
      </c>
      <c r="G93" s="71">
        <f t="shared" si="3"/>
        <v>12.681329221685731</v>
      </c>
    </row>
    <row r="94" spans="1:7" ht="24" customHeight="1">
      <c r="A94" s="15" t="s">
        <v>24</v>
      </c>
      <c r="B94" s="16" t="s">
        <v>121</v>
      </c>
      <c r="C94" s="17">
        <f>C95</f>
        <v>290000</v>
      </c>
      <c r="D94" s="17">
        <f>D95</f>
        <v>0</v>
      </c>
      <c r="E94" s="17">
        <f>E95</f>
        <v>149497.56</v>
      </c>
      <c r="F94" s="70">
        <f t="shared" si="2"/>
        <v>51.55088275862069</v>
      </c>
      <c r="G94" s="70">
        <v>0</v>
      </c>
    </row>
    <row r="95" spans="1:7" ht="24" customHeight="1">
      <c r="A95" s="18" t="s">
        <v>84</v>
      </c>
      <c r="B95" s="21" t="s">
        <v>122</v>
      </c>
      <c r="C95" s="20">
        <v>290000</v>
      </c>
      <c r="D95" s="20"/>
      <c r="E95" s="20">
        <v>149497.56</v>
      </c>
      <c r="F95" s="71">
        <f t="shared" si="2"/>
        <v>51.55088275862069</v>
      </c>
      <c r="G95" s="71">
        <v>0</v>
      </c>
    </row>
    <row r="96" spans="1:7" ht="24" customHeight="1">
      <c r="A96" s="15" t="s">
        <v>123</v>
      </c>
      <c r="B96" s="16" t="s">
        <v>124</v>
      </c>
      <c r="C96" s="17">
        <f>SUM(C98:C99)</f>
        <v>101800</v>
      </c>
      <c r="D96" s="17">
        <f>SUM(D97:D99)</f>
        <v>192000</v>
      </c>
      <c r="E96" s="17">
        <f>SUM(E97:E99)</f>
        <v>252548.02000000002</v>
      </c>
      <c r="F96" s="70" t="s">
        <v>219</v>
      </c>
      <c r="G96" s="70">
        <f t="shared" si="3"/>
        <v>131.53542708333333</v>
      </c>
    </row>
    <row r="97" spans="1:7" ht="24" customHeight="1">
      <c r="A97" s="18" t="s">
        <v>234</v>
      </c>
      <c r="B97" s="21" t="s">
        <v>96</v>
      </c>
      <c r="C97" s="17"/>
      <c r="D97" s="20">
        <v>22000</v>
      </c>
      <c r="E97" s="20">
        <v>9146.76</v>
      </c>
      <c r="F97" s="71"/>
      <c r="G97" s="71">
        <f t="shared" si="3"/>
        <v>41.576181818181816</v>
      </c>
    </row>
    <row r="98" spans="1:7" ht="24" customHeight="1">
      <c r="A98" s="18" t="s">
        <v>125</v>
      </c>
      <c r="B98" s="21" t="s">
        <v>98</v>
      </c>
      <c r="C98" s="20">
        <v>37400</v>
      </c>
      <c r="D98" s="20">
        <v>170000</v>
      </c>
      <c r="E98" s="20">
        <v>182190</v>
      </c>
      <c r="F98" s="71" t="s">
        <v>219</v>
      </c>
      <c r="G98" s="71">
        <f t="shared" si="3"/>
        <v>107.17058823529413</v>
      </c>
    </row>
    <row r="99" spans="1:7" ht="24" customHeight="1">
      <c r="A99" s="18" t="s">
        <v>126</v>
      </c>
      <c r="B99" s="21" t="s">
        <v>99</v>
      </c>
      <c r="C99" s="20">
        <v>64400</v>
      </c>
      <c r="D99" s="20"/>
      <c r="E99" s="20">
        <v>61211.26</v>
      </c>
      <c r="F99" s="71">
        <f t="shared" si="2"/>
        <v>95.04854037267081</v>
      </c>
      <c r="G99" s="71">
        <v>0</v>
      </c>
    </row>
    <row r="100" spans="1:7" ht="24" customHeight="1">
      <c r="A100" s="48" t="s">
        <v>127</v>
      </c>
      <c r="B100" s="49" t="s">
        <v>128</v>
      </c>
      <c r="C100" s="47">
        <f>C101</f>
        <v>300000</v>
      </c>
      <c r="D100" s="47">
        <f>D101+D102</f>
        <v>802000</v>
      </c>
      <c r="E100" s="47">
        <f>E101+E102</f>
        <v>150517</v>
      </c>
      <c r="F100" s="70">
        <f t="shared" si="2"/>
        <v>50.17233333333333</v>
      </c>
      <c r="G100" s="70">
        <f t="shared" si="3"/>
        <v>18.767705735660847</v>
      </c>
    </row>
    <row r="101" spans="1:7" ht="21" customHeight="1">
      <c r="A101" s="18" t="s">
        <v>129</v>
      </c>
      <c r="B101" s="21" t="s">
        <v>130</v>
      </c>
      <c r="C101" s="20">
        <v>300000</v>
      </c>
      <c r="D101" s="20">
        <v>686640</v>
      </c>
      <c r="E101" s="20">
        <v>123843</v>
      </c>
      <c r="F101" s="70">
        <f t="shared" si="2"/>
        <v>41.281</v>
      </c>
      <c r="G101" s="70">
        <f t="shared" si="3"/>
        <v>18.0360887801468</v>
      </c>
    </row>
    <row r="102" spans="1:7" ht="21" customHeight="1">
      <c r="A102" s="18" t="s">
        <v>222</v>
      </c>
      <c r="B102" s="21" t="s">
        <v>223</v>
      </c>
      <c r="C102" s="20"/>
      <c r="D102" s="20">
        <v>115360</v>
      </c>
      <c r="E102" s="20">
        <v>26674</v>
      </c>
      <c r="F102" s="70"/>
      <c r="G102" s="70"/>
    </row>
    <row r="103" spans="1:249" s="14" customFormat="1" ht="24" customHeight="1">
      <c r="A103" s="66" t="s">
        <v>212</v>
      </c>
      <c r="B103" s="67" t="s">
        <v>213</v>
      </c>
      <c r="C103" s="17">
        <f>C104</f>
        <v>0</v>
      </c>
      <c r="D103" s="17">
        <f>D104</f>
        <v>970.75</v>
      </c>
      <c r="E103" s="17">
        <f>E104</f>
        <v>970.75</v>
      </c>
      <c r="F103" s="70">
        <v>0</v>
      </c>
      <c r="G103" s="70">
        <f t="shared" si="3"/>
        <v>100</v>
      </c>
      <c r="H103" s="38"/>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row>
    <row r="104" spans="1:249" s="14" customFormat="1" ht="24" customHeight="1">
      <c r="A104" s="64" t="s">
        <v>214</v>
      </c>
      <c r="B104" s="65" t="s">
        <v>215</v>
      </c>
      <c r="C104" s="20">
        <v>0</v>
      </c>
      <c r="D104" s="20">
        <v>970.75</v>
      </c>
      <c r="E104" s="20">
        <v>970.75</v>
      </c>
      <c r="F104" s="71">
        <v>0</v>
      </c>
      <c r="G104" s="71">
        <f t="shared" si="3"/>
        <v>100</v>
      </c>
      <c r="H104" s="38"/>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row>
    <row r="105" spans="1:7" ht="24" customHeight="1">
      <c r="A105" s="37"/>
      <c r="B105" s="16" t="s">
        <v>131</v>
      </c>
      <c r="C105" s="17">
        <f>SUM(C88,C89,C91,C94,C96,C100,C103)</f>
        <v>4856500</v>
      </c>
      <c r="D105" s="17">
        <f>SUM(D88,D89,D91,D94,D96,D100,D103)</f>
        <v>2536713.75</v>
      </c>
      <c r="E105" s="17">
        <f>SUM(E88,E89,E91,E94,E96,E100,E103)</f>
        <v>5454081.41</v>
      </c>
      <c r="F105" s="70">
        <f t="shared" si="2"/>
        <v>112.3047752496654</v>
      </c>
      <c r="G105" s="70">
        <f t="shared" si="3"/>
        <v>215.00578888729564</v>
      </c>
    </row>
    <row r="106" spans="1:9" ht="22.5" customHeight="1">
      <c r="A106" s="37"/>
      <c r="B106" s="16" t="s">
        <v>132</v>
      </c>
      <c r="C106" s="17">
        <f>C107+C108</f>
        <v>0</v>
      </c>
      <c r="D106" s="17">
        <f>D107+D108</f>
        <v>0</v>
      </c>
      <c r="E106" s="17">
        <f>E107+E108</f>
        <v>0</v>
      </c>
      <c r="F106" s="70">
        <v>0</v>
      </c>
      <c r="G106" s="70">
        <v>0</v>
      </c>
      <c r="I106" s="42"/>
    </row>
    <row r="107" spans="1:7" ht="21" customHeight="1">
      <c r="A107" s="37">
        <v>250911</v>
      </c>
      <c r="B107" s="21" t="s">
        <v>116</v>
      </c>
      <c r="C107" s="20">
        <v>100000</v>
      </c>
      <c r="D107" s="39">
        <v>90000</v>
      </c>
      <c r="E107" s="20">
        <v>90000</v>
      </c>
      <c r="F107" s="71">
        <f t="shared" si="2"/>
        <v>90</v>
      </c>
      <c r="G107" s="71">
        <f t="shared" si="3"/>
        <v>100</v>
      </c>
    </row>
    <row r="108" spans="1:249" s="51" customFormat="1" ht="21.75" customHeight="1">
      <c r="A108" s="37">
        <v>250912</v>
      </c>
      <c r="B108" s="21" t="s">
        <v>133</v>
      </c>
      <c r="C108" s="20">
        <v>-100000</v>
      </c>
      <c r="D108" s="39">
        <v>-90000</v>
      </c>
      <c r="E108" s="20">
        <v>-90000</v>
      </c>
      <c r="F108" s="71">
        <f t="shared" si="2"/>
        <v>90</v>
      </c>
      <c r="G108" s="71">
        <f t="shared" si="3"/>
        <v>100</v>
      </c>
      <c r="H108" s="3"/>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row>
    <row r="109" spans="1:249" s="51" customFormat="1" ht="21" customHeight="1">
      <c r="A109" s="52"/>
      <c r="B109" s="53" t="s">
        <v>134</v>
      </c>
      <c r="C109" s="17">
        <f>C84+C105</f>
        <v>280913181</v>
      </c>
      <c r="D109" s="17">
        <f>D84+D105</f>
        <v>206388726.59999996</v>
      </c>
      <c r="E109" s="17">
        <f>E84+E105</f>
        <v>205759543.24999997</v>
      </c>
      <c r="F109" s="70">
        <f t="shared" si="2"/>
        <v>73.24666735734269</v>
      </c>
      <c r="G109" s="70">
        <f t="shared" si="3"/>
        <v>99.69514645476765</v>
      </c>
      <c r="H109" s="3"/>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c r="IM109" s="50"/>
      <c r="IN109" s="50"/>
      <c r="IO109" s="50"/>
    </row>
    <row r="110" spans="1:7" ht="21" customHeight="1">
      <c r="A110" s="54"/>
      <c r="B110" s="55"/>
      <c r="C110" s="56"/>
      <c r="D110" s="56"/>
      <c r="E110" s="56"/>
      <c r="F110" s="57"/>
      <c r="G110" s="57"/>
    </row>
    <row r="111" spans="2:7" ht="27" customHeight="1">
      <c r="B111" s="169" t="s">
        <v>239</v>
      </c>
      <c r="C111" s="168"/>
      <c r="D111" s="80"/>
      <c r="E111" s="73"/>
      <c r="F111" s="5"/>
      <c r="G111" s="5"/>
    </row>
    <row r="112" spans="2:7" ht="33.75" customHeight="1">
      <c r="B112" s="170" t="s">
        <v>240</v>
      </c>
      <c r="C112" s="168"/>
      <c r="D112" s="80"/>
      <c r="E112" s="73" t="s">
        <v>241</v>
      </c>
      <c r="F112" s="5"/>
      <c r="G112" s="5"/>
    </row>
    <row r="113" spans="3:8" ht="24" customHeight="1">
      <c r="C113" s="60"/>
      <c r="D113" s="5"/>
      <c r="E113" s="5"/>
      <c r="F113" s="5"/>
      <c r="G113" s="5"/>
      <c r="H113" s="3">
        <v>5</v>
      </c>
    </row>
    <row r="114" spans="2:7" ht="26.25">
      <c r="B114" s="61" t="s">
        <v>168</v>
      </c>
      <c r="C114" s="74" t="e">
        <f>C7+C19+C21+C22+C23+C24+C25+C26+#REF!+C27+C28+C29+#REF!+C30+C31+C32+C33+C34+C35+C36+C37+C38+C39+C40+C41+#REF!+C45+#REF!+#REF!+#REF!+C42+C44+#REF!+#REF!</f>
        <v>#REF!</v>
      </c>
      <c r="D114" s="74" t="e">
        <f>D7+D19+D21+D22+D23+D24+D25+D26+#REF!+D27+D28+D29+#REF!+D30+D31+D32+D33+D34+D35+D36+D37+D38+D39+D40+D41+#REF!+D45+#REF!+#REF!+#REF!+D42+D44+#REF!+#REF!</f>
        <v>#REF!</v>
      </c>
      <c r="E114" s="74" t="e">
        <f>E7+E19+E21+E22+E23+E24+E25+E26+#REF!+E27+E28+E29+#REF!+E30+E31+E32+E33+E34+E35+E36+E37+E38+E39+E40+E41+#REF!+E45+#REF!+#REF!+#REF!+E42+E44+#REF!+#REF!</f>
        <v>#REF!</v>
      </c>
      <c r="F114" s="5"/>
      <c r="G114" s="5"/>
    </row>
    <row r="115" spans="2:7" ht="28.5" customHeight="1">
      <c r="B115" s="61" t="s">
        <v>194</v>
      </c>
      <c r="C115" s="74" t="e">
        <f>C79-C114</f>
        <v>#REF!</v>
      </c>
      <c r="D115" s="75" t="e">
        <f>D79-D114</f>
        <v>#REF!</v>
      </c>
      <c r="E115" s="75" t="e">
        <f>E79-E114</f>
        <v>#REF!</v>
      </c>
      <c r="F115" s="5"/>
      <c r="G115" s="5"/>
    </row>
    <row r="116" spans="2:7" ht="26.25" customHeight="1">
      <c r="B116" s="62" t="s">
        <v>192</v>
      </c>
      <c r="C116" s="76"/>
      <c r="D116" s="77"/>
      <c r="E116" s="78">
        <v>130614085.04</v>
      </c>
      <c r="F116" s="63">
        <f>E116/1000</f>
        <v>130614.08504</v>
      </c>
      <c r="G116" s="5"/>
    </row>
    <row r="117" spans="2:7" ht="27" customHeight="1">
      <c r="B117" s="62" t="s">
        <v>193</v>
      </c>
      <c r="C117" s="5"/>
      <c r="D117" s="5"/>
      <c r="E117" s="63" t="e">
        <f>SUM(E116/E115*100)</f>
        <v>#REF!</v>
      </c>
      <c r="F117" s="79"/>
      <c r="G117" s="5"/>
    </row>
    <row r="118" spans="2:7" ht="26.25">
      <c r="B118" s="62" t="s">
        <v>195</v>
      </c>
      <c r="C118" s="76"/>
      <c r="D118" s="76"/>
      <c r="E118" s="80">
        <v>103672898.72</v>
      </c>
      <c r="F118" s="5"/>
      <c r="G118" s="79"/>
    </row>
    <row r="119" spans="3:7" ht="26.25">
      <c r="C119" s="5"/>
      <c r="D119" s="5"/>
      <c r="E119" s="63" t="e">
        <f>E118/E115*100</f>
        <v>#REF!</v>
      </c>
      <c r="F119" s="5"/>
      <c r="G119" s="5"/>
    </row>
    <row r="120" spans="3:7" ht="23.25">
      <c r="C120" s="5"/>
      <c r="D120" s="5"/>
      <c r="E120" s="5"/>
      <c r="F120" s="5"/>
      <c r="G120" s="75"/>
    </row>
    <row r="121" spans="3:7" ht="15.75">
      <c r="C121" s="5"/>
      <c r="D121" s="79"/>
      <c r="E121" s="79"/>
      <c r="F121" s="5"/>
      <c r="G121" s="5"/>
    </row>
    <row r="122" spans="3:7" ht="15.75">
      <c r="C122" s="5"/>
      <c r="D122" s="5"/>
      <c r="E122" s="5"/>
      <c r="F122" s="5"/>
      <c r="G122" s="5"/>
    </row>
    <row r="123" spans="3:7" ht="15.75">
      <c r="C123" s="5"/>
      <c r="D123" s="5"/>
      <c r="E123" s="79"/>
      <c r="F123" s="5"/>
      <c r="G123" s="5"/>
    </row>
    <row r="124" spans="3:7" ht="15.75">
      <c r="C124" s="5"/>
      <c r="D124" s="5"/>
      <c r="E124" s="5"/>
      <c r="F124" s="5"/>
      <c r="G124" s="5"/>
    </row>
    <row r="125" spans="3:7" ht="15.75">
      <c r="C125" s="5"/>
      <c r="D125" s="5"/>
      <c r="E125" s="5"/>
      <c r="F125" s="5"/>
      <c r="G125" s="5"/>
    </row>
    <row r="126" spans="3:7" ht="15.75">
      <c r="C126" s="5"/>
      <c r="D126" s="5"/>
      <c r="E126" s="5"/>
      <c r="F126" s="81"/>
      <c r="G126" s="5"/>
    </row>
    <row r="127" spans="3:7" ht="20.25">
      <c r="C127" s="5"/>
      <c r="D127" s="5"/>
      <c r="E127" s="82"/>
      <c r="F127" s="83"/>
      <c r="G127" s="5"/>
    </row>
    <row r="128" spans="3:7" ht="23.25">
      <c r="C128" s="84">
        <v>276056681</v>
      </c>
      <c r="D128" s="5"/>
      <c r="E128" s="5">
        <v>74831534.55</v>
      </c>
      <c r="F128" s="80" t="e">
        <f>F127/E115</f>
        <v>#REF!</v>
      </c>
      <c r="G128" s="5"/>
    </row>
    <row r="129" spans="3:7" ht="27.75">
      <c r="C129" s="85">
        <f>C84-C128</f>
        <v>0</v>
      </c>
      <c r="D129" s="5"/>
      <c r="E129" s="75">
        <f>E84-E128</f>
        <v>125473927.28999998</v>
      </c>
      <c r="F129" s="5"/>
      <c r="G129" s="5"/>
    </row>
    <row r="130" spans="3:7" ht="15.75">
      <c r="C130" s="5"/>
      <c r="D130" s="5"/>
      <c r="E130" s="5"/>
      <c r="F130" s="5"/>
      <c r="G130" s="5"/>
    </row>
    <row r="131" spans="3:7" ht="15.75">
      <c r="C131" s="5"/>
      <c r="D131" s="5"/>
      <c r="E131" s="5"/>
      <c r="F131" s="5"/>
      <c r="G131" s="5"/>
    </row>
    <row r="132" spans="3:7" ht="15.75">
      <c r="C132" s="5"/>
      <c r="D132" s="5"/>
      <c r="E132" s="5"/>
      <c r="F132" s="5"/>
      <c r="G132" s="5"/>
    </row>
    <row r="133" spans="3:7" ht="15.75">
      <c r="C133" s="5"/>
      <c r="D133" s="5"/>
      <c r="E133" s="5"/>
      <c r="F133" s="5"/>
      <c r="G133" s="5"/>
    </row>
    <row r="134" spans="3:7" ht="15.75">
      <c r="C134" s="5"/>
      <c r="D134" s="5"/>
      <c r="E134" s="5"/>
      <c r="F134" s="5"/>
      <c r="G134" s="5"/>
    </row>
    <row r="135" spans="3:7" ht="15.75">
      <c r="C135" s="5"/>
      <c r="D135" s="5"/>
      <c r="E135" s="5"/>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row r="168" spans="3:7" ht="15.75">
      <c r="C168" s="5"/>
      <c r="D168" s="5"/>
      <c r="E168" s="5"/>
      <c r="F168" s="5"/>
      <c r="G168" s="5"/>
    </row>
    <row r="169" spans="3:7" ht="15.75">
      <c r="C169" s="5"/>
      <c r="D169" s="5"/>
      <c r="E169" s="5"/>
      <c r="F169" s="5"/>
      <c r="G169" s="5"/>
    </row>
    <row r="170" spans="3:7" ht="15.75">
      <c r="C170" s="5"/>
      <c r="D170" s="5"/>
      <c r="E170" s="5"/>
      <c r="F170" s="5"/>
      <c r="G170" s="5"/>
    </row>
    <row r="171" spans="3:7" ht="15.75">
      <c r="C171" s="5"/>
      <c r="D171" s="5"/>
      <c r="E171" s="5"/>
      <c r="F171" s="5"/>
      <c r="G171" s="5"/>
    </row>
  </sheetData>
  <sheetProtection/>
  <mergeCells count="3">
    <mergeCell ref="A2:G2"/>
    <mergeCell ref="A3:G3"/>
    <mergeCell ref="A87:G87"/>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2016-07-26T06:40:14Z</cp:lastPrinted>
  <dcterms:created xsi:type="dcterms:W3CDTF">2002-12-06T14:14:06Z</dcterms:created>
  <dcterms:modified xsi:type="dcterms:W3CDTF">2016-12-23T07:28:34Z</dcterms:modified>
  <cp:category/>
  <cp:version/>
  <cp:contentType/>
  <cp:contentStatus/>
</cp:coreProperties>
</file>